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4352" windowHeight="4620" activeTab="1"/>
  </bookViews>
  <sheets>
    <sheet name="СР, СП" sheetId="1" r:id="rId1"/>
    <sheet name="СО, СК, ЗВ-У" sheetId="2" r:id="rId2"/>
  </sheets>
  <definedNames>
    <definedName name="_xlnm.Print_Area" localSheetId="1">'СО, СК, ЗВ-У'!$A$1:$H$50</definedName>
    <definedName name="_xlnm.Print_Area" localSheetId="0">'СР, СП'!$A$1:$H$42</definedName>
  </definedNames>
  <calcPr fullCalcOnLoad="1"/>
</workbook>
</file>

<file path=xl/sharedStrings.xml><?xml version="1.0" encoding="utf-8"?>
<sst xmlns="http://schemas.openxmlformats.org/spreadsheetml/2006/main" count="120" uniqueCount="114">
  <si>
    <t xml:space="preserve">СТОЛЫ РАЗДЕЛОЧНО-ПРОИЗВОДСТВЕННЫЕ РАЗБОРНЫЕ  </t>
  </si>
  <si>
    <t>СР-2                                                                              (с бортом)</t>
  </si>
  <si>
    <t>СП-2                                                                              (с бортом)</t>
  </si>
  <si>
    <t>СО</t>
  </si>
  <si>
    <t>СК</t>
  </si>
  <si>
    <t>ВЫСОТА 1800 мм (4 полки)</t>
  </si>
  <si>
    <t>ВЫСОТА 2000 мм (5 полок)</t>
  </si>
  <si>
    <t>ВЫСОТА 1600 мм (4 полки)</t>
  </si>
  <si>
    <t xml:space="preserve">ПОЛКИ - ОЦИНКОВАННАЯ СТАЛЬ                                                                                                                                                                 НОЖКИ РЕГУЛИРУЕМЫЕ-УГОЛОК - ОЦИНКОВАННАЯ СТАЛЬ </t>
  </si>
  <si>
    <t>ВАННЫ МОЕЧНЫЕ РАЗБОРНЫЕ</t>
  </si>
  <si>
    <t>ВАННЫ ОДНОСЕКЦИОННЫЕ</t>
  </si>
  <si>
    <t>ВАННЫ ДВУХСЕКЦИОННЫЕ</t>
  </si>
  <si>
    <t xml:space="preserve">ВАННЫ ТРЕХСЕКЦИОННЫЕ      </t>
  </si>
  <si>
    <t xml:space="preserve">ПОЛКИ - НЕРЖАВЕЮЩАЯ СТАЛЬ  AISI 430                                                                                                                                                                            НОЖКИ РЕГУЛИРУЕМЫЕ-УГОЛОК - ОЦИНКОВАННАЯ СТАЛЬ </t>
  </si>
  <si>
    <r>
      <t>СО-600/400 (600х400х</t>
    </r>
    <r>
      <rPr>
        <b/>
        <sz val="10"/>
        <rFont val="Calibri"/>
        <family val="2"/>
      </rPr>
      <t>1600</t>
    </r>
    <r>
      <rPr>
        <sz val="10"/>
        <rFont val="Calibri"/>
        <family val="2"/>
      </rPr>
      <t>, 4 полки)</t>
    </r>
  </si>
  <si>
    <t>СО-950/400 (950х400х1600, 4 полки)</t>
  </si>
  <si>
    <t>СО-1200/400 (1200х400х1600, 4 полки)</t>
  </si>
  <si>
    <t>СО-600/500 (600х500х1600, 4 полки)</t>
  </si>
  <si>
    <t>СО-950/500 (950х500х1600, 4 полки)</t>
  </si>
  <si>
    <t>СО-1200/500 (1200х500х1600, 4 полки)</t>
  </si>
  <si>
    <r>
      <t>СК-600/400 (600х400х</t>
    </r>
    <r>
      <rPr>
        <b/>
        <sz val="10"/>
        <rFont val="Calibri"/>
        <family val="2"/>
      </rPr>
      <t>1600</t>
    </r>
    <r>
      <rPr>
        <sz val="10"/>
        <rFont val="Calibri"/>
        <family val="2"/>
      </rPr>
      <t>, 4 полки)</t>
    </r>
  </si>
  <si>
    <t>СК-1200/400 (1200х400х1600, 4 полки)</t>
  </si>
  <si>
    <t>СК-950/400 (950х400х1600, 4 полки)</t>
  </si>
  <si>
    <t>СК-600/500 (600х500х1600, 4 полки)</t>
  </si>
  <si>
    <t>СК-950/500 (950х500х1600, 4 полки)</t>
  </si>
  <si>
    <t>СК-1200/500 (1200х500х1600, 4 полки)</t>
  </si>
  <si>
    <r>
      <t>СО-600/400 (600х400х</t>
    </r>
    <r>
      <rPr>
        <b/>
        <sz val="10"/>
        <rFont val="Calibri"/>
        <family val="2"/>
      </rPr>
      <t>1800</t>
    </r>
    <r>
      <rPr>
        <sz val="10"/>
        <rFont val="Calibri"/>
        <family val="2"/>
      </rPr>
      <t>, 4 полки)</t>
    </r>
  </si>
  <si>
    <t>СО-950/400 (950х400х1800, 4 полки)</t>
  </si>
  <si>
    <t>СО-1200/400 (1200х400х1800, 4 полки)</t>
  </si>
  <si>
    <t>СО-600/500 (600х500х1800, 4 полки)</t>
  </si>
  <si>
    <t>СО-950/500 (950х500х1800, 4 полки)</t>
  </si>
  <si>
    <t>СО-1200/500 (1200х500х1800, 4 полки)</t>
  </si>
  <si>
    <r>
      <t>СК-600/400 (600х400х</t>
    </r>
    <r>
      <rPr>
        <b/>
        <sz val="10"/>
        <rFont val="Calibri"/>
        <family val="2"/>
      </rPr>
      <t>1800</t>
    </r>
    <r>
      <rPr>
        <sz val="10"/>
        <rFont val="Calibri"/>
        <family val="2"/>
      </rPr>
      <t>, 4 полки)</t>
    </r>
  </si>
  <si>
    <t>СК-950/400 (950х400х1800, 4 полки)</t>
  </si>
  <si>
    <t>СК-1200/400 (1200х400х1800, 4 полки)</t>
  </si>
  <si>
    <t>СК-600/500 (600х500х1800, 4 полки)</t>
  </si>
  <si>
    <t>СК-950/500 (950х500х1800, 4 полки)</t>
  </si>
  <si>
    <t>СК-1200/500 (1200х500х1800, 4 полки)</t>
  </si>
  <si>
    <r>
      <t>СО-600/400 (600х400х</t>
    </r>
    <r>
      <rPr>
        <b/>
        <sz val="10"/>
        <rFont val="Calibri"/>
        <family val="2"/>
      </rPr>
      <t>2000</t>
    </r>
    <r>
      <rPr>
        <sz val="10"/>
        <rFont val="Calibri"/>
        <family val="2"/>
      </rPr>
      <t>, 5 полок)</t>
    </r>
  </si>
  <si>
    <t>СО-950/400 (950х400х2000, 5 полок)</t>
  </si>
  <si>
    <t>СО-1200/400 (1200х400х2000, 5 полок)</t>
  </si>
  <si>
    <t>СО-600/500 (600х500х2000, 5 полок)</t>
  </si>
  <si>
    <t>СО-950/500 (950х500х2000, 5 полок)</t>
  </si>
  <si>
    <t>СО-1200/500 (1200х500х2000, 5 полок)</t>
  </si>
  <si>
    <r>
      <t>СК-600/400 (600х400х</t>
    </r>
    <r>
      <rPr>
        <b/>
        <sz val="10"/>
        <rFont val="Calibri"/>
        <family val="2"/>
      </rPr>
      <t>2000</t>
    </r>
    <r>
      <rPr>
        <sz val="10"/>
        <rFont val="Calibri"/>
        <family val="2"/>
      </rPr>
      <t>, 5 полок)</t>
    </r>
  </si>
  <si>
    <t>СК-950/400 (950х400х2000, 5 полок)</t>
  </si>
  <si>
    <t>СК-1200/400 (1200х400х2000, 5 полок)</t>
  </si>
  <si>
    <t>СК-600/500 (600х500х2000, 5 полок)</t>
  </si>
  <si>
    <t>СК-1200/500 (1200х500х2000, 5 полок)</t>
  </si>
  <si>
    <t>СК-950/500 (950х500х2000, 5 полок)</t>
  </si>
  <si>
    <r>
      <t>СР-1/600/600 (600х</t>
    </r>
    <r>
      <rPr>
        <b/>
        <sz val="10"/>
        <rFont val="Calibri"/>
        <family val="2"/>
      </rPr>
      <t>600</t>
    </r>
    <r>
      <rPr>
        <sz val="10"/>
        <rFont val="Calibri"/>
        <family val="2"/>
      </rPr>
      <t>х870)</t>
    </r>
  </si>
  <si>
    <t>СР-1/950/600 (950х600х870)</t>
  </si>
  <si>
    <t>СР-1/1200/600 (1200х600х870)</t>
  </si>
  <si>
    <t>СР-1/1500/600 (1500х600х870)</t>
  </si>
  <si>
    <r>
      <t>СР-2/600/600 (600х</t>
    </r>
    <r>
      <rPr>
        <b/>
        <sz val="10"/>
        <rFont val="Calibri"/>
        <family val="2"/>
      </rPr>
      <t>600</t>
    </r>
    <r>
      <rPr>
        <sz val="10"/>
        <rFont val="Calibri"/>
        <family val="2"/>
      </rPr>
      <t>х870)</t>
    </r>
  </si>
  <si>
    <t>СР-2/950/600 (950х600х870)</t>
  </si>
  <si>
    <t>СР-2/1200/600 (1200х600х870)</t>
  </si>
  <si>
    <t>СР-2/1500/600 (1500х600х870)</t>
  </si>
  <si>
    <r>
      <t>СП-1/600/600 (600х</t>
    </r>
    <r>
      <rPr>
        <b/>
        <sz val="10"/>
        <rFont val="Calibri"/>
        <family val="2"/>
      </rPr>
      <t>600</t>
    </r>
    <r>
      <rPr>
        <sz val="10"/>
        <rFont val="Calibri"/>
        <family val="2"/>
      </rPr>
      <t>х870)</t>
    </r>
  </si>
  <si>
    <t>СП-1/950/600 (950х600х870)</t>
  </si>
  <si>
    <t>СП-1/1200/600 (1200х600х870)</t>
  </si>
  <si>
    <t>СП-1/1500/600 (1500х600х870)</t>
  </si>
  <si>
    <t>СП-2/600/600 (600х600х870)</t>
  </si>
  <si>
    <t>СП-2/950/600 (950х600х870)</t>
  </si>
  <si>
    <t>СП-2/1200/600 (1200х600х870)</t>
  </si>
  <si>
    <t>СП-2/1500/600 (1500х600х870)</t>
  </si>
  <si>
    <t>СТЕЛЛАЖИ РАЗБОРНЫЕ</t>
  </si>
  <si>
    <t>СР-1/950/700 (950х700х870)</t>
  </si>
  <si>
    <t>СР-1/700/700 (700х700х870)</t>
  </si>
  <si>
    <t>СР-1/1200/700 (1200х700х870)</t>
  </si>
  <si>
    <t>СР-1/1500/700 (1500х700х870)</t>
  </si>
  <si>
    <t>СР-1                                                                              (без борта)                                                                              СП-1                                                                              (без борта)</t>
  </si>
  <si>
    <t>СП-1/700/700 (700х700х870)</t>
  </si>
  <si>
    <t>СП-1/950/700 (950х700х870)</t>
  </si>
  <si>
    <t>СП-1/1200/700 (1200х700х870)</t>
  </si>
  <si>
    <t>СП-1/1500/700 (1500х700х870)</t>
  </si>
  <si>
    <t>СР-1 (без борта), полка - решетка</t>
  </si>
  <si>
    <t>СП-1 (без борта), сплошная полка</t>
  </si>
  <si>
    <t>СП-2 (с бортом), сплошная полка</t>
  </si>
  <si>
    <t>СР-2 (с бортом), полка - решетка</t>
  </si>
  <si>
    <t>СТОЛЕШНИЦА - НЕРЖАВЕЮЩАЯ СТАЛЬ AISI 430
  ПОЛКА - ОЦИНКОВАННАЯ СТАЛЬ
НОЖКИ РЕГУЛИРУЕМЫЕ-УГОЛОК - ОЦИНКОВАННАЯ СТАЛЬ</t>
  </si>
  <si>
    <t>НЕРЖАВЕЮЩАЯ СТАЛЬ</t>
  </si>
  <si>
    <t>ЗВ-У</t>
  </si>
  <si>
    <t>ЗВ-У 700/700 (700х700х400)</t>
  </si>
  <si>
    <t>ЗВ-У 900/700 (900х700х400)</t>
  </si>
  <si>
    <t>ЗВ-У 1000/700 (1000х700х400)</t>
  </si>
  <si>
    <t>ЗВ-У 1100/700 (1100х700х400)</t>
  </si>
  <si>
    <t>ЗВ-У 1000/1000 (1000х1000х400)</t>
  </si>
  <si>
    <t>ЗВ-У 1200/1000 (1200х1000х400)</t>
  </si>
  <si>
    <t>ВМ 3/450 (1470х530х870 гл. - 300мм)</t>
  </si>
  <si>
    <t>ВМ 1/450 (530х530х870 гл. - 300мм)</t>
  </si>
  <si>
    <t xml:space="preserve">ВМ 1/550 (630х630х870 гл. - 400 мм) </t>
  </si>
  <si>
    <t>ВМ 2/450 (1000х530х870 гл. - 300мм)</t>
  </si>
  <si>
    <t xml:space="preserve">ВМ 2/550 (1200х630х870 гл. - 400 мм) </t>
  </si>
  <si>
    <t xml:space="preserve">ВМ 3/550 (1770х630х870 гл. - 400 мм) </t>
  </si>
  <si>
    <t>ВМ                                                                                (без борта)</t>
  </si>
  <si>
    <t>ВМ-Б                                                                                                  (с бортом)</t>
  </si>
  <si>
    <t>ВМ-Б 1/450 (530х600х870 гл. - 300мм)</t>
  </si>
  <si>
    <t xml:space="preserve">ВМ-Б 1/550 (630х700х870 гл. - 400 мм) </t>
  </si>
  <si>
    <t>ВМ-Б 2/450 (1000х600х870 гл. - 300мм)</t>
  </si>
  <si>
    <t xml:space="preserve">ВМ-Б 2/550 (1200х700х870 гл. - 400 мм) </t>
  </si>
  <si>
    <t>ВМ-Б 3/450 (1470х600х870 гл. - 300мм)</t>
  </si>
  <si>
    <t xml:space="preserve">ВМ-Б 3/550 (1770х700х870 гл. - 400 мм) </t>
  </si>
  <si>
    <t>ВАННА - НЕРЖАВЕЮЩАЯ СТАЛЬ AISI 430
  ПОЛКА-РЕШЕТКА - ОЦИНКОВАННАЯ СТАЛЬ
НОЖКИ РЕГУЛИРУЕМЫЕ-УГОЛОК - ОЦИНКОВАННАЯ СТАЛЬ</t>
  </si>
  <si>
    <t>ЗОНТЫ ВЕНТИЛЯЦИОННЫЕ</t>
  </si>
  <si>
    <t>СТЕЛЛАЖ ДЛЯ ТАРЕЛОК И СТАКАНОВ</t>
  </si>
  <si>
    <t xml:space="preserve">СКТС-940/400 </t>
  </si>
  <si>
    <t xml:space="preserve">НОЖКИ РЕГУЛИРУЕМЫЕ-УГОЛОК - НЕРЖАВЕЮЩАЯ СТАЛЬ  AISI 430  </t>
  </si>
  <si>
    <t>Поддон каплесборник для СКТС (790х255х15)</t>
  </si>
  <si>
    <t>СКТС-885/275 (885х275х1600, 4 полки), 2 полки для тарелок        (для 64 шт)  и 2 полки для стаканов, 1 поддон -каплесборник</t>
  </si>
  <si>
    <t>дополнительный</t>
  </si>
  <si>
    <t>Россия, 607655 Нижегородская обл.,
г. Кстово, ул. Первого Мая, стр.1                                                                                                                                                 тел./ф.8 (831) 262-15-52,(499)288-78-52
E-mail:  tmm-nn@mail.ru</t>
  </si>
  <si>
    <t>прайс-лист от  01.08.2023 г.</t>
  </si>
  <si>
    <t>прайс-лист от 01.08.2023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</si>
</sst>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6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i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72"/>
      <color indexed="9"/>
      <name val="Calibri"/>
      <family val="0"/>
    </font>
    <font>
      <b/>
      <i/>
      <sz val="7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9" fillId="0" borderId="0" xfId="52" applyFont="1">
      <alignment/>
      <protection/>
    </xf>
    <xf numFmtId="0" fontId="0" fillId="0" borderId="0" xfId="0" applyFont="1" applyAlignment="1">
      <alignment/>
    </xf>
    <xf numFmtId="0" fontId="9" fillId="0" borderId="0" xfId="52" applyFont="1" applyAlignment="1">
      <alignment/>
      <protection/>
    </xf>
    <xf numFmtId="0" fontId="9" fillId="0" borderId="10" xfId="53" applyFont="1" applyBorder="1" applyAlignment="1">
      <alignment horizontal="left" vertical="center" indent="1"/>
      <protection/>
    </xf>
    <xf numFmtId="0" fontId="9" fillId="0" borderId="11" xfId="53" applyFont="1" applyBorder="1" applyAlignment="1">
      <alignment horizontal="left" vertical="center" wrapText="1" indent="1"/>
      <protection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9" fillId="0" borderId="0" xfId="53" applyFont="1" applyBorder="1" applyAlignment="1">
      <alignment horizontal="left" vertical="center" wrapText="1" indent="1"/>
      <protection/>
    </xf>
    <xf numFmtId="3" fontId="0" fillId="0" borderId="0" xfId="0" applyNumberFormat="1" applyBorder="1" applyAlignment="1">
      <alignment horizont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3" fontId="49" fillId="0" borderId="0" xfId="0" applyNumberFormat="1" applyFont="1" applyBorder="1" applyAlignment="1">
      <alignment horizontal="center"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6" fillId="34" borderId="24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left" vertical="center" wrapText="1"/>
      <protection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6" xfId="52" applyFont="1" applyBorder="1" applyAlignment="1">
      <alignment horizontal="left" vertical="center" wrapText="1"/>
      <protection/>
    </xf>
    <xf numFmtId="0" fontId="6" fillId="34" borderId="27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8" xfId="52" applyFont="1" applyFill="1" applyBorder="1" applyAlignment="1">
      <alignment horizontal="center" vertical="center" wrapText="1"/>
      <protection/>
    </xf>
    <xf numFmtId="0" fontId="5" fillId="0" borderId="27" xfId="52" applyFont="1" applyBorder="1" applyAlignment="1">
      <alignment vertical="center" wrapText="1"/>
      <protection/>
    </xf>
    <xf numFmtId="0" fontId="5" fillId="0" borderId="25" xfId="52" applyFont="1" applyBorder="1" applyAlignment="1">
      <alignment vertical="center" wrapText="1"/>
      <protection/>
    </xf>
    <xf numFmtId="0" fontId="5" fillId="0" borderId="26" xfId="52" applyFont="1" applyBorder="1" applyAlignment="1">
      <alignment vertical="center" wrapText="1"/>
      <protection/>
    </xf>
    <xf numFmtId="0" fontId="5" fillId="0" borderId="27" xfId="52" applyFont="1" applyBorder="1" applyAlignment="1">
      <alignment horizontal="left" vertical="center" wrapText="1"/>
      <protection/>
    </xf>
    <xf numFmtId="0" fontId="9" fillId="0" borderId="29" xfId="52" applyFont="1" applyBorder="1" applyAlignment="1">
      <alignment horizontal="left" vertical="center" wrapText="1" indent="1"/>
      <protection/>
    </xf>
    <xf numFmtId="0" fontId="9" fillId="0" borderId="30" xfId="52" applyFont="1" applyBorder="1" applyAlignment="1">
      <alignment horizontal="left" vertical="center" wrapText="1" indent="1"/>
      <protection/>
    </xf>
    <xf numFmtId="0" fontId="29" fillId="34" borderId="31" xfId="52" applyFont="1" applyFill="1" applyBorder="1" applyAlignment="1">
      <alignment horizontal="center" vertical="center" wrapText="1"/>
      <protection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9" fillId="0" borderId="34" xfId="52" applyFont="1" applyBorder="1" applyAlignment="1">
      <alignment horizontal="left" vertical="center" wrapText="1" indent="1"/>
      <protection/>
    </xf>
    <xf numFmtId="0" fontId="9" fillId="0" borderId="35" xfId="52" applyFont="1" applyBorder="1" applyAlignment="1">
      <alignment horizontal="left" vertical="center" wrapText="1" indent="1"/>
      <protection/>
    </xf>
    <xf numFmtId="0" fontId="29" fillId="34" borderId="32" xfId="52" applyFont="1" applyFill="1" applyBorder="1" applyAlignment="1">
      <alignment horizontal="center" vertical="center" wrapText="1"/>
      <protection/>
    </xf>
    <xf numFmtId="0" fontId="29" fillId="34" borderId="33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left" vertical="center" wrapText="1" indent="1"/>
      <protection/>
    </xf>
    <xf numFmtId="0" fontId="9" fillId="0" borderId="36" xfId="52" applyFont="1" applyBorder="1" applyAlignment="1">
      <alignment horizontal="left" vertical="center" wrapText="1" inden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left" vertical="center" wrapText="1" indent="1"/>
      <protection/>
    </xf>
    <xf numFmtId="0" fontId="9" fillId="0" borderId="37" xfId="52" applyFont="1" applyBorder="1" applyAlignment="1">
      <alignment horizontal="left" vertical="center" wrapText="1" indent="1"/>
      <protection/>
    </xf>
    <xf numFmtId="0" fontId="9" fillId="0" borderId="38" xfId="52" applyFont="1" applyBorder="1" applyAlignment="1">
      <alignment horizontal="left" vertical="center" wrapText="1" indent="1"/>
      <protection/>
    </xf>
    <xf numFmtId="0" fontId="9" fillId="0" borderId="25" xfId="52" applyFont="1" applyBorder="1" applyAlignment="1">
      <alignment horizontal="left" vertical="center" wrapText="1" inden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40" fillId="34" borderId="18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9" fillId="0" borderId="39" xfId="52" applyFont="1" applyBorder="1" applyAlignment="1">
      <alignment horizontal="left" vertical="center" wrapText="1" indent="1"/>
      <protection/>
    </xf>
    <xf numFmtId="0" fontId="9" fillId="0" borderId="40" xfId="52" applyFont="1" applyBorder="1" applyAlignment="1">
      <alignment horizontal="left" vertical="center" wrapText="1" indent="1"/>
      <protection/>
    </xf>
    <xf numFmtId="0" fontId="9" fillId="0" borderId="17" xfId="52" applyFont="1" applyBorder="1" applyAlignment="1">
      <alignment horizontal="left" vertical="center" wrapText="1" indent="1"/>
      <protection/>
    </xf>
    <xf numFmtId="0" fontId="11" fillId="0" borderId="41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30" fillId="0" borderId="0" xfId="52" applyFont="1" applyAlignment="1">
      <alignment horizontal="left" vertical="center" wrapText="1"/>
      <protection/>
    </xf>
    <xf numFmtId="2" fontId="8" fillId="0" borderId="0" xfId="52" applyNumberFormat="1" applyFont="1" applyAlignment="1">
      <alignment horizontal="center" vertical="center"/>
      <protection/>
    </xf>
    <xf numFmtId="0" fontId="8" fillId="34" borderId="18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4" borderId="20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/>
      <protection/>
    </xf>
    <xf numFmtId="0" fontId="8" fillId="34" borderId="22" xfId="52" applyFont="1" applyFill="1" applyBorder="1" applyAlignment="1">
      <alignment horizontal="center" vertical="center"/>
      <protection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9" fillId="34" borderId="31" xfId="53" applyFont="1" applyFill="1" applyBorder="1" applyAlignment="1">
      <alignment horizontal="center" vertical="center" wrapText="1"/>
      <protection/>
    </xf>
    <xf numFmtId="0" fontId="29" fillId="34" borderId="32" xfId="53" applyFont="1" applyFill="1" applyBorder="1" applyAlignment="1">
      <alignment horizontal="center" vertical="center" wrapText="1"/>
      <protection/>
    </xf>
    <xf numFmtId="0" fontId="29" fillId="34" borderId="33" xfId="53" applyFont="1" applyFill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left" vertical="center" wrapText="1" indent="1"/>
      <protection/>
    </xf>
    <xf numFmtId="0" fontId="9" fillId="0" borderId="30" xfId="53" applyFont="1" applyBorder="1" applyAlignment="1">
      <alignment horizontal="left" vertical="center" wrapText="1" indent="1"/>
      <protection/>
    </xf>
    <xf numFmtId="0" fontId="9" fillId="0" borderId="10" xfId="53" applyFont="1" applyBorder="1" applyAlignment="1">
      <alignment horizontal="left" vertical="center" wrapText="1" indent="1"/>
      <protection/>
    </xf>
    <xf numFmtId="0" fontId="9" fillId="0" borderId="11" xfId="53" applyFont="1" applyBorder="1" applyAlignment="1">
      <alignment horizontal="left" vertical="center" wrapText="1" indent="1"/>
      <protection/>
    </xf>
    <xf numFmtId="0" fontId="9" fillId="0" borderId="34" xfId="53" applyFont="1" applyBorder="1" applyAlignment="1">
      <alignment horizontal="left" vertical="center" wrapText="1" indent="1"/>
      <protection/>
    </xf>
    <xf numFmtId="0" fontId="9" fillId="0" borderId="35" xfId="53" applyFont="1" applyBorder="1" applyAlignment="1">
      <alignment horizontal="left" vertical="center" wrapText="1" indent="1"/>
      <protection/>
    </xf>
    <xf numFmtId="0" fontId="9" fillId="0" borderId="45" xfId="53" applyFont="1" applyBorder="1" applyAlignment="1">
      <alignment horizontal="left" vertical="center" wrapText="1" indent="1"/>
      <protection/>
    </xf>
    <xf numFmtId="0" fontId="9" fillId="0" borderId="26" xfId="53" applyFont="1" applyBorder="1" applyAlignment="1">
      <alignment horizontal="left" vertical="center" wrapText="1" indent="1"/>
      <protection/>
    </xf>
    <xf numFmtId="0" fontId="9" fillId="0" borderId="39" xfId="53" applyFont="1" applyBorder="1" applyAlignment="1">
      <alignment horizontal="left" vertical="center" wrapText="1" indent="1"/>
      <protection/>
    </xf>
    <xf numFmtId="0" fontId="9" fillId="0" borderId="40" xfId="53" applyFont="1" applyBorder="1" applyAlignment="1">
      <alignment horizontal="left" vertical="center" wrapText="1" indent="1"/>
      <protection/>
    </xf>
    <xf numFmtId="0" fontId="9" fillId="0" borderId="17" xfId="53" applyFont="1" applyBorder="1" applyAlignment="1">
      <alignment horizontal="left" vertical="center" wrapText="1" indent="1"/>
      <protection/>
    </xf>
    <xf numFmtId="0" fontId="9" fillId="0" borderId="46" xfId="53" applyFont="1" applyBorder="1" applyAlignment="1">
      <alignment horizontal="left" vertical="center" wrapText="1" indent="1"/>
      <protection/>
    </xf>
    <xf numFmtId="0" fontId="29" fillId="34" borderId="1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8</xdr:row>
      <xdr:rowOff>114300</xdr:rowOff>
    </xdr:from>
    <xdr:to>
      <xdr:col>2</xdr:col>
      <xdr:colOff>800100</xdr:colOff>
      <xdr:row>8</xdr:row>
      <xdr:rowOff>742950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047875"/>
          <a:ext cx="7429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514350</xdr:colOff>
      <xdr:row>8</xdr:row>
      <xdr:rowOff>133350</xdr:rowOff>
    </xdr:from>
    <xdr:to>
      <xdr:col>7</xdr:col>
      <xdr:colOff>476250</xdr:colOff>
      <xdr:row>8</xdr:row>
      <xdr:rowOff>838200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066925"/>
          <a:ext cx="8191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276225</xdr:colOff>
      <xdr:row>0</xdr:row>
      <xdr:rowOff>57150</xdr:rowOff>
    </xdr:from>
    <xdr:ext cx="2619375" cy="1038225"/>
    <xdr:sp>
      <xdr:nvSpPr>
        <xdr:cNvPr id="3" name="Прямоугольник 3"/>
        <xdr:cNvSpPr>
          <a:spLocks/>
        </xdr:cNvSpPr>
      </xdr:nvSpPr>
      <xdr:spPr>
        <a:xfrm>
          <a:off x="276225" y="57150"/>
          <a:ext cx="26193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T-</a:t>
          </a:r>
          <a:r>
            <a:rPr lang="en-US" cap="none" sz="7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Real</a:t>
          </a:r>
        </a:p>
      </xdr:txBody>
    </xdr:sp>
    <xdr:clientData/>
  </xdr:oneCellAnchor>
  <xdr:twoCellAnchor editAs="oneCell">
    <xdr:from>
      <xdr:col>3</xdr:col>
      <xdr:colOff>76200</xdr:colOff>
      <xdr:row>8</xdr:row>
      <xdr:rowOff>142875</xdr:rowOff>
    </xdr:from>
    <xdr:to>
      <xdr:col>3</xdr:col>
      <xdr:colOff>866775</xdr:colOff>
      <xdr:row>8</xdr:row>
      <xdr:rowOff>762000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076450"/>
          <a:ext cx="7905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666750</xdr:colOff>
      <xdr:row>21</xdr:row>
      <xdr:rowOff>19050</xdr:rowOff>
    </xdr:from>
    <xdr:to>
      <xdr:col>7</xdr:col>
      <xdr:colOff>657225</xdr:colOff>
      <xdr:row>24</xdr:row>
      <xdr:rowOff>133350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5086350"/>
          <a:ext cx="8477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600075</xdr:colOff>
      <xdr:row>31</xdr:row>
      <xdr:rowOff>285750</xdr:rowOff>
    </xdr:from>
    <xdr:to>
      <xdr:col>2</xdr:col>
      <xdr:colOff>381000</xdr:colOff>
      <xdr:row>31</xdr:row>
      <xdr:rowOff>685800</xdr:rowOff>
    </xdr:to>
    <xdr:pic>
      <xdr:nvPicPr>
        <xdr:cNvPr id="6" name="Picture 27" descr="vm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72675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31</xdr:row>
      <xdr:rowOff>171450</xdr:rowOff>
    </xdr:from>
    <xdr:to>
      <xdr:col>3</xdr:col>
      <xdr:colOff>190500</xdr:colOff>
      <xdr:row>31</xdr:row>
      <xdr:rowOff>723900</xdr:rowOff>
    </xdr:to>
    <xdr:pic>
      <xdr:nvPicPr>
        <xdr:cNvPr id="7" name="Picture 28" descr="vanna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715327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31</xdr:row>
      <xdr:rowOff>57150</xdr:rowOff>
    </xdr:from>
    <xdr:to>
      <xdr:col>3</xdr:col>
      <xdr:colOff>904875</xdr:colOff>
      <xdr:row>31</xdr:row>
      <xdr:rowOff>790575</xdr:rowOff>
    </xdr:to>
    <xdr:pic>
      <xdr:nvPicPr>
        <xdr:cNvPr id="8" name="Picture 29" descr="vanna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70389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31</xdr:row>
      <xdr:rowOff>85725</xdr:rowOff>
    </xdr:from>
    <xdr:to>
      <xdr:col>7</xdr:col>
      <xdr:colOff>914400</xdr:colOff>
      <xdr:row>31</xdr:row>
      <xdr:rowOff>742950</xdr:rowOff>
    </xdr:to>
    <xdr:pic>
      <xdr:nvPicPr>
        <xdr:cNvPr id="9" name="Picture 142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0" y="70675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31</xdr:row>
      <xdr:rowOff>133350</xdr:rowOff>
    </xdr:from>
    <xdr:to>
      <xdr:col>7</xdr:col>
      <xdr:colOff>238125</xdr:colOff>
      <xdr:row>31</xdr:row>
      <xdr:rowOff>695325</xdr:rowOff>
    </xdr:to>
    <xdr:pic>
      <xdr:nvPicPr>
        <xdr:cNvPr id="10" name="Picture 142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71151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31</xdr:row>
      <xdr:rowOff>228600</xdr:rowOff>
    </xdr:from>
    <xdr:to>
      <xdr:col>6</xdr:col>
      <xdr:colOff>552450</xdr:colOff>
      <xdr:row>31</xdr:row>
      <xdr:rowOff>685800</xdr:rowOff>
    </xdr:to>
    <xdr:pic>
      <xdr:nvPicPr>
        <xdr:cNvPr id="11" name="Picture 142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29125" y="721042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0</xdr:row>
      <xdr:rowOff>57150</xdr:rowOff>
    </xdr:from>
    <xdr:ext cx="2628900" cy="1038225"/>
    <xdr:sp>
      <xdr:nvSpPr>
        <xdr:cNvPr id="1" name="Прямоугольник 3"/>
        <xdr:cNvSpPr>
          <a:spLocks/>
        </xdr:cNvSpPr>
      </xdr:nvSpPr>
      <xdr:spPr>
        <a:xfrm>
          <a:off x="285750" y="57150"/>
          <a:ext cx="2628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T-</a:t>
          </a:r>
          <a:r>
            <a:rPr lang="en-US" cap="none" sz="7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Real</a:t>
          </a:r>
        </a:p>
      </xdr:txBody>
    </xdr:sp>
    <xdr:clientData/>
  </xdr:oneCellAnchor>
  <xdr:twoCellAnchor>
    <xdr:from>
      <xdr:col>2</xdr:col>
      <xdr:colOff>485775</xdr:colOff>
      <xdr:row>8</xdr:row>
      <xdr:rowOff>152400</xdr:rowOff>
    </xdr:from>
    <xdr:to>
      <xdr:col>2</xdr:col>
      <xdr:colOff>914400</xdr:colOff>
      <xdr:row>8</xdr:row>
      <xdr:rowOff>714375</xdr:rowOff>
    </xdr:to>
    <xdr:pic>
      <xdr:nvPicPr>
        <xdr:cNvPr id="2" name="Picture 19" descr="stilag_1200_500_4_polki_1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771650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8</xdr:row>
      <xdr:rowOff>133350</xdr:rowOff>
    </xdr:from>
    <xdr:to>
      <xdr:col>3</xdr:col>
      <xdr:colOff>180975</xdr:colOff>
      <xdr:row>8</xdr:row>
      <xdr:rowOff>733425</xdr:rowOff>
    </xdr:to>
    <xdr:pic>
      <xdr:nvPicPr>
        <xdr:cNvPr id="3" name="Picture 20" descr="stilag_1200_500_4_polki_1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7526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8</xdr:row>
      <xdr:rowOff>85725</xdr:rowOff>
    </xdr:from>
    <xdr:to>
      <xdr:col>3</xdr:col>
      <xdr:colOff>676275</xdr:colOff>
      <xdr:row>8</xdr:row>
      <xdr:rowOff>733425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704975"/>
          <a:ext cx="4476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495300</xdr:colOff>
      <xdr:row>8</xdr:row>
      <xdr:rowOff>142875</xdr:rowOff>
    </xdr:from>
    <xdr:to>
      <xdr:col>6</xdr:col>
      <xdr:colOff>923925</xdr:colOff>
      <xdr:row>8</xdr:row>
      <xdr:rowOff>714375</xdr:rowOff>
    </xdr:to>
    <xdr:pic>
      <xdr:nvPicPr>
        <xdr:cNvPr id="5" name="Picture 19" descr="stilag_1200_500_4_polki_1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7621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8</xdr:row>
      <xdr:rowOff>123825</xdr:rowOff>
    </xdr:from>
    <xdr:to>
      <xdr:col>7</xdr:col>
      <xdr:colOff>228600</xdr:colOff>
      <xdr:row>8</xdr:row>
      <xdr:rowOff>733425</xdr:rowOff>
    </xdr:to>
    <xdr:pic>
      <xdr:nvPicPr>
        <xdr:cNvPr id="6" name="Picture 20" descr="stilag_1200_500_4_polki_1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743075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8</xdr:row>
      <xdr:rowOff>76200</xdr:rowOff>
    </xdr:from>
    <xdr:to>
      <xdr:col>7</xdr:col>
      <xdr:colOff>723900</xdr:colOff>
      <xdr:row>8</xdr:row>
      <xdr:rowOff>723900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95450"/>
          <a:ext cx="4476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352425</xdr:colOff>
      <xdr:row>42</xdr:row>
      <xdr:rowOff>95250</xdr:rowOff>
    </xdr:from>
    <xdr:to>
      <xdr:col>6</xdr:col>
      <xdr:colOff>581025</xdr:colOff>
      <xdr:row>42</xdr:row>
      <xdr:rowOff>457200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9344025"/>
          <a:ext cx="838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428625</xdr:colOff>
      <xdr:row>34</xdr:row>
      <xdr:rowOff>95250</xdr:rowOff>
    </xdr:from>
    <xdr:to>
      <xdr:col>6</xdr:col>
      <xdr:colOff>857250</xdr:colOff>
      <xdr:row>35</xdr:row>
      <xdr:rowOff>352425</xdr:rowOff>
    </xdr:to>
    <xdr:pic>
      <xdr:nvPicPr>
        <xdr:cNvPr id="9" name="Picture 4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3342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42"/>
  <sheetViews>
    <sheetView view="pageBreakPreview" zoomScaleSheetLayoutView="100" zoomScalePageLayoutView="0" workbookViewId="0" topLeftCell="A1">
      <selection activeCell="H43" sqref="H43"/>
    </sheetView>
  </sheetViews>
  <sheetFormatPr defaultColWidth="9.140625" defaultRowHeight="15"/>
  <cols>
    <col min="1" max="2" width="9.140625" style="2" customWidth="1"/>
    <col min="3" max="3" width="12.28125" style="2" customWidth="1"/>
    <col min="4" max="4" width="14.57421875" style="2" customWidth="1"/>
    <col min="5" max="6" width="9.140625" style="2" customWidth="1"/>
    <col min="7" max="7" width="12.8515625" style="2" customWidth="1"/>
    <col min="8" max="8" width="14.57421875" style="2" customWidth="1"/>
    <col min="9" max="16384" width="9.140625" style="2" customWidth="1"/>
  </cols>
  <sheetData>
    <row r="1" spans="1:8" ht="15" customHeight="1">
      <c r="A1" s="1"/>
      <c r="B1" s="1"/>
      <c r="C1" s="1"/>
      <c r="D1" s="1"/>
      <c r="E1" s="1"/>
      <c r="F1" s="89" t="s">
        <v>111</v>
      </c>
      <c r="G1" s="89"/>
      <c r="H1" s="89"/>
    </row>
    <row r="2" spans="1:8" ht="15">
      <c r="A2" s="1"/>
      <c r="B2" s="1"/>
      <c r="C2" s="1"/>
      <c r="D2" s="1"/>
      <c r="E2" s="3"/>
      <c r="F2" s="89"/>
      <c r="G2" s="89"/>
      <c r="H2" s="89"/>
    </row>
    <row r="3" spans="1:8" ht="15">
      <c r="A3" s="1"/>
      <c r="B3" s="1"/>
      <c r="C3" s="1"/>
      <c r="D3" s="1"/>
      <c r="E3" s="3"/>
      <c r="F3" s="89"/>
      <c r="G3" s="89"/>
      <c r="H3" s="89"/>
    </row>
    <row r="4" spans="1:8" ht="15">
      <c r="A4" s="1"/>
      <c r="B4" s="1"/>
      <c r="C4" s="1"/>
      <c r="D4" s="1"/>
      <c r="E4" s="1"/>
      <c r="F4" s="89"/>
      <c r="G4" s="89"/>
      <c r="H4" s="89"/>
    </row>
    <row r="5" spans="1:8" ht="34.5" customHeight="1">
      <c r="A5" s="1"/>
      <c r="B5" s="1"/>
      <c r="C5" s="1"/>
      <c r="D5" s="1"/>
      <c r="E5" s="1"/>
      <c r="F5" s="89"/>
      <c r="G5" s="89"/>
      <c r="H5" s="89"/>
    </row>
    <row r="6" spans="1:8" ht="28.5" customHeight="1" thickBot="1">
      <c r="A6" s="90" t="s">
        <v>112</v>
      </c>
      <c r="B6" s="90"/>
      <c r="C6" s="90"/>
      <c r="D6" s="90"/>
      <c r="E6" s="90"/>
      <c r="F6" s="90"/>
      <c r="G6" s="90"/>
      <c r="H6" s="90"/>
    </row>
    <row r="7" spans="1:8" ht="14.25">
      <c r="A7" s="91" t="s">
        <v>0</v>
      </c>
      <c r="B7" s="92"/>
      <c r="C7" s="92"/>
      <c r="D7" s="92"/>
      <c r="E7" s="92"/>
      <c r="F7" s="92"/>
      <c r="G7" s="92"/>
      <c r="H7" s="93"/>
    </row>
    <row r="8" spans="1:8" ht="15" thickBot="1">
      <c r="A8" s="94"/>
      <c r="B8" s="95"/>
      <c r="C8" s="95"/>
      <c r="D8" s="95"/>
      <c r="E8" s="95"/>
      <c r="F8" s="95"/>
      <c r="G8" s="95"/>
      <c r="H8" s="96"/>
    </row>
    <row r="9" spans="1:8" ht="69" customHeight="1">
      <c r="A9" s="88" t="s">
        <v>71</v>
      </c>
      <c r="B9" s="62"/>
      <c r="C9" s="62"/>
      <c r="D9" s="62"/>
      <c r="E9" s="88" t="s">
        <v>1</v>
      </c>
      <c r="F9" s="62"/>
      <c r="G9" s="62"/>
      <c r="H9" s="71"/>
    </row>
    <row r="10" spans="1:8" ht="15" customHeight="1">
      <c r="A10" s="82" t="s">
        <v>80</v>
      </c>
      <c r="B10" s="83"/>
      <c r="C10" s="83"/>
      <c r="D10" s="83"/>
      <c r="E10" s="82" t="s">
        <v>80</v>
      </c>
      <c r="F10" s="83"/>
      <c r="G10" s="83"/>
      <c r="H10" s="84"/>
    </row>
    <row r="11" spans="1:8" ht="15.75" customHeight="1" thickBot="1">
      <c r="A11" s="85"/>
      <c r="B11" s="86"/>
      <c r="C11" s="86"/>
      <c r="D11" s="86"/>
      <c r="E11" s="85"/>
      <c r="F11" s="86"/>
      <c r="G11" s="86"/>
      <c r="H11" s="87"/>
    </row>
    <row r="12" spans="1:8" ht="15.75" customHeight="1" thickBot="1">
      <c r="A12" s="49" t="s">
        <v>76</v>
      </c>
      <c r="B12" s="50"/>
      <c r="C12" s="50"/>
      <c r="D12" s="51"/>
      <c r="E12" s="49" t="s">
        <v>79</v>
      </c>
      <c r="F12" s="54"/>
      <c r="G12" s="54"/>
      <c r="H12" s="55"/>
    </row>
    <row r="13" spans="1:8" ht="14.25">
      <c r="A13" s="68" t="s">
        <v>50</v>
      </c>
      <c r="B13" s="69"/>
      <c r="C13" s="69"/>
      <c r="D13" s="12">
        <f>3097*1.1</f>
        <v>3406.7000000000003</v>
      </c>
      <c r="E13" s="61" t="s">
        <v>54</v>
      </c>
      <c r="F13" s="69"/>
      <c r="G13" s="69"/>
      <c r="H13" s="12">
        <f>3302*1.1</f>
        <v>3632.2000000000003</v>
      </c>
    </row>
    <row r="14" spans="1:8" ht="14.25">
      <c r="A14" s="47" t="s">
        <v>51</v>
      </c>
      <c r="B14" s="48"/>
      <c r="C14" s="48"/>
      <c r="D14" s="12">
        <f>4237*1.1</f>
        <v>4660.700000000001</v>
      </c>
      <c r="E14" s="67" t="s">
        <v>55</v>
      </c>
      <c r="F14" s="48"/>
      <c r="G14" s="48"/>
      <c r="H14" s="12">
        <f>4558*1.1</f>
        <v>5013.8</v>
      </c>
    </row>
    <row r="15" spans="1:8" ht="14.25">
      <c r="A15" s="47" t="s">
        <v>52</v>
      </c>
      <c r="B15" s="48"/>
      <c r="C15" s="48"/>
      <c r="D15" s="12">
        <f>5523*1.1</f>
        <v>6075.3</v>
      </c>
      <c r="E15" s="67" t="s">
        <v>56</v>
      </c>
      <c r="F15" s="48"/>
      <c r="G15" s="48"/>
      <c r="H15" s="12">
        <f>5990*1.1</f>
        <v>6589.000000000001</v>
      </c>
    </row>
    <row r="16" spans="1:8" ht="15" thickBot="1">
      <c r="A16" s="47" t="s">
        <v>53</v>
      </c>
      <c r="B16" s="48"/>
      <c r="C16" s="48"/>
      <c r="D16" s="12">
        <f>6662*1.1</f>
        <v>7328.200000000001</v>
      </c>
      <c r="E16" s="81" t="s">
        <v>57</v>
      </c>
      <c r="F16" s="80"/>
      <c r="G16" s="80"/>
      <c r="H16" s="12">
        <f>7218*1.1</f>
        <v>7939.800000000001</v>
      </c>
    </row>
    <row r="17" spans="1:8" ht="15" customHeight="1">
      <c r="A17" s="47" t="s">
        <v>68</v>
      </c>
      <c r="B17" s="48"/>
      <c r="C17" s="48"/>
      <c r="D17" s="12">
        <f>3740*1.1</f>
        <v>4114</v>
      </c>
      <c r="E17" s="56"/>
      <c r="F17" s="56"/>
      <c r="G17" s="56"/>
      <c r="H17" s="57"/>
    </row>
    <row r="18" spans="1:8" ht="14.25">
      <c r="A18" s="47" t="s">
        <v>67</v>
      </c>
      <c r="B18" s="48"/>
      <c r="C18" s="48"/>
      <c r="D18" s="12">
        <f>4705*1.1</f>
        <v>5175.5</v>
      </c>
      <c r="E18" s="56"/>
      <c r="F18" s="56"/>
      <c r="G18" s="56"/>
      <c r="H18" s="57"/>
    </row>
    <row r="19" spans="1:8" ht="14.25">
      <c r="A19" s="47" t="s">
        <v>69</v>
      </c>
      <c r="B19" s="48"/>
      <c r="C19" s="48"/>
      <c r="D19" s="12">
        <f>6151*1.1</f>
        <v>6766.1</v>
      </c>
      <c r="E19" s="56"/>
      <c r="F19" s="56"/>
      <c r="G19" s="56"/>
      <c r="H19" s="57"/>
    </row>
    <row r="20" spans="1:8" ht="15" thickBot="1">
      <c r="A20" s="52" t="s">
        <v>70</v>
      </c>
      <c r="B20" s="53"/>
      <c r="C20" s="53"/>
      <c r="D20" s="12">
        <f>7422*1.1</f>
        <v>8164.200000000001</v>
      </c>
      <c r="E20" s="58"/>
      <c r="F20" s="58"/>
      <c r="G20" s="58"/>
      <c r="H20" s="59"/>
    </row>
    <row r="21" spans="1:8" ht="15" customHeight="1" thickBot="1">
      <c r="A21" s="49" t="s">
        <v>77</v>
      </c>
      <c r="B21" s="50"/>
      <c r="C21" s="50"/>
      <c r="D21" s="51"/>
      <c r="E21" s="49" t="s">
        <v>78</v>
      </c>
      <c r="F21" s="54"/>
      <c r="G21" s="54"/>
      <c r="H21" s="55"/>
    </row>
    <row r="22" spans="1:8" ht="15">
      <c r="A22" s="68" t="s">
        <v>58</v>
      </c>
      <c r="B22" s="69"/>
      <c r="C22" s="69"/>
      <c r="D22" s="12">
        <f>3463*1.1</f>
        <v>3809.3</v>
      </c>
      <c r="E22" s="62" t="s">
        <v>2</v>
      </c>
      <c r="F22" s="62"/>
      <c r="G22" s="65"/>
      <c r="H22" s="66"/>
    </row>
    <row r="23" spans="1:8" ht="15">
      <c r="A23" s="47" t="s">
        <v>59</v>
      </c>
      <c r="B23" s="48"/>
      <c r="C23" s="48"/>
      <c r="D23" s="12">
        <f>4866*1.1</f>
        <v>5352.6</v>
      </c>
      <c r="E23" s="63"/>
      <c r="F23" s="63"/>
      <c r="G23" s="56"/>
      <c r="H23" s="57"/>
    </row>
    <row r="24" spans="1:8" ht="15">
      <c r="A24" s="47" t="s">
        <v>60</v>
      </c>
      <c r="B24" s="48"/>
      <c r="C24" s="48"/>
      <c r="D24" s="12">
        <f>6414*1.1</f>
        <v>7055.400000000001</v>
      </c>
      <c r="E24" s="63"/>
      <c r="F24" s="63"/>
      <c r="G24" s="56"/>
      <c r="H24" s="57"/>
    </row>
    <row r="25" spans="1:8" ht="15" customHeight="1" thickBot="1">
      <c r="A25" s="47" t="s">
        <v>61</v>
      </c>
      <c r="B25" s="48"/>
      <c r="C25" s="48"/>
      <c r="D25" s="12">
        <f>7744*1.1</f>
        <v>8518.400000000001</v>
      </c>
      <c r="E25" s="64"/>
      <c r="F25" s="64"/>
      <c r="G25" s="58"/>
      <c r="H25" s="59"/>
    </row>
    <row r="26" spans="1:8" ht="15.75" customHeight="1">
      <c r="A26" s="47" t="s">
        <v>72</v>
      </c>
      <c r="B26" s="48"/>
      <c r="C26" s="48"/>
      <c r="D26" s="12">
        <f>4296*1.1</f>
        <v>4725.6</v>
      </c>
      <c r="E26" s="60" t="s">
        <v>62</v>
      </c>
      <c r="F26" s="60"/>
      <c r="G26" s="61"/>
      <c r="H26" s="12">
        <f>3696*1.1</f>
        <v>4065.6000000000004</v>
      </c>
    </row>
    <row r="27" spans="1:8" ht="15" customHeight="1">
      <c r="A27" s="47" t="s">
        <v>73</v>
      </c>
      <c r="B27" s="48"/>
      <c r="C27" s="48"/>
      <c r="D27" s="12">
        <f>5420*1.1</f>
        <v>5962.000000000001</v>
      </c>
      <c r="E27" s="70" t="s">
        <v>63</v>
      </c>
      <c r="F27" s="70"/>
      <c r="G27" s="67"/>
      <c r="H27" s="12">
        <f>5202*1.1</f>
        <v>5722.200000000001</v>
      </c>
    </row>
    <row r="28" spans="1:8" ht="15" customHeight="1">
      <c r="A28" s="47" t="s">
        <v>74</v>
      </c>
      <c r="B28" s="48"/>
      <c r="C28" s="48"/>
      <c r="D28" s="12">
        <f>7174*1.1</f>
        <v>7891.400000000001</v>
      </c>
      <c r="E28" s="70" t="s">
        <v>64</v>
      </c>
      <c r="F28" s="70"/>
      <c r="G28" s="67"/>
      <c r="H28" s="12">
        <f>6867*1.1</f>
        <v>7553.700000000001</v>
      </c>
    </row>
    <row r="29" spans="1:8" ht="15.75" customHeight="1" thickBot="1">
      <c r="A29" s="79" t="s">
        <v>75</v>
      </c>
      <c r="B29" s="80"/>
      <c r="C29" s="80"/>
      <c r="D29" s="12">
        <f>8650*1.1</f>
        <v>9515</v>
      </c>
      <c r="E29" s="67" t="s">
        <v>65</v>
      </c>
      <c r="F29" s="48"/>
      <c r="G29" s="48"/>
      <c r="H29" s="12">
        <f>8270*1.1</f>
        <v>9097</v>
      </c>
    </row>
    <row r="30" spans="1:8" ht="14.25">
      <c r="A30" s="72" t="s">
        <v>9</v>
      </c>
      <c r="B30" s="73"/>
      <c r="C30" s="73"/>
      <c r="D30" s="74"/>
      <c r="E30" s="73"/>
      <c r="F30" s="73"/>
      <c r="G30" s="73"/>
      <c r="H30" s="75"/>
    </row>
    <row r="31" spans="1:8" ht="15" thickBot="1">
      <c r="A31" s="76"/>
      <c r="B31" s="77"/>
      <c r="C31" s="77"/>
      <c r="D31" s="77"/>
      <c r="E31" s="77"/>
      <c r="F31" s="77"/>
      <c r="G31" s="77"/>
      <c r="H31" s="78"/>
    </row>
    <row r="32" spans="1:8" ht="65.25" customHeight="1">
      <c r="A32" s="26" t="s">
        <v>95</v>
      </c>
      <c r="B32" s="27"/>
      <c r="C32" s="28"/>
      <c r="D32" s="29"/>
      <c r="E32" s="26" t="s">
        <v>96</v>
      </c>
      <c r="F32" s="27"/>
      <c r="G32" s="28"/>
      <c r="H32" s="29"/>
    </row>
    <row r="33" spans="1:8" ht="43.5" customHeight="1" thickBot="1">
      <c r="A33" s="30" t="s">
        <v>103</v>
      </c>
      <c r="B33" s="31"/>
      <c r="C33" s="31"/>
      <c r="D33" s="32"/>
      <c r="E33" s="30" t="s">
        <v>103</v>
      </c>
      <c r="F33" s="31"/>
      <c r="G33" s="31"/>
      <c r="H33" s="32"/>
    </row>
    <row r="34" spans="1:8" ht="15" customHeight="1">
      <c r="A34" s="33" t="s">
        <v>10</v>
      </c>
      <c r="B34" s="34"/>
      <c r="C34" s="34"/>
      <c r="D34" s="35"/>
      <c r="E34" s="33" t="s">
        <v>10</v>
      </c>
      <c r="F34" s="34"/>
      <c r="G34" s="34"/>
      <c r="H34" s="35"/>
    </row>
    <row r="35" spans="1:8" ht="22.5" customHeight="1">
      <c r="A35" s="46" t="s">
        <v>90</v>
      </c>
      <c r="B35" s="36"/>
      <c r="C35" s="39"/>
      <c r="D35" s="12">
        <f>6107*1.1</f>
        <v>6717.700000000001</v>
      </c>
      <c r="E35" s="36" t="s">
        <v>97</v>
      </c>
      <c r="F35" s="37"/>
      <c r="G35" s="38"/>
      <c r="H35" s="12">
        <f>7153*1.1</f>
        <v>7868.3</v>
      </c>
    </row>
    <row r="36" spans="1:8" ht="25.5" customHeight="1">
      <c r="A36" s="46" t="s">
        <v>91</v>
      </c>
      <c r="B36" s="36"/>
      <c r="C36" s="39"/>
      <c r="D36" s="12">
        <f>8591*1.1</f>
        <v>9450.1</v>
      </c>
      <c r="E36" s="36" t="s">
        <v>98</v>
      </c>
      <c r="F36" s="36"/>
      <c r="G36" s="39"/>
      <c r="H36" s="12">
        <f>9987*1.1</f>
        <v>10985.7</v>
      </c>
    </row>
    <row r="37" spans="1:8" ht="15" customHeight="1">
      <c r="A37" s="40" t="s">
        <v>11</v>
      </c>
      <c r="B37" s="41"/>
      <c r="C37" s="41"/>
      <c r="D37" s="42"/>
      <c r="E37" s="40" t="s">
        <v>11</v>
      </c>
      <c r="F37" s="41"/>
      <c r="G37" s="41"/>
      <c r="H37" s="42"/>
    </row>
    <row r="38" spans="1:8" ht="25.5" customHeight="1">
      <c r="A38" s="43" t="s">
        <v>92</v>
      </c>
      <c r="B38" s="44"/>
      <c r="C38" s="45"/>
      <c r="D38" s="12">
        <f>10695*1.1</f>
        <v>11764.500000000002</v>
      </c>
      <c r="E38" s="44" t="s">
        <v>99</v>
      </c>
      <c r="F38" s="44"/>
      <c r="G38" s="45"/>
      <c r="H38" s="12">
        <f>12777*1.1</f>
        <v>14054.7</v>
      </c>
    </row>
    <row r="39" spans="1:8" ht="30" customHeight="1">
      <c r="A39" s="43" t="s">
        <v>93</v>
      </c>
      <c r="B39" s="44"/>
      <c r="C39" s="45"/>
      <c r="D39" s="12">
        <f>15473*1.1</f>
        <v>17020.300000000003</v>
      </c>
      <c r="E39" s="44" t="s">
        <v>100</v>
      </c>
      <c r="F39" s="44"/>
      <c r="G39" s="45"/>
      <c r="H39" s="12">
        <f>18220*1.1</f>
        <v>20042</v>
      </c>
    </row>
    <row r="40" spans="1:8" ht="15" customHeight="1">
      <c r="A40" s="40" t="s">
        <v>12</v>
      </c>
      <c r="B40" s="41"/>
      <c r="C40" s="41"/>
      <c r="D40" s="42"/>
      <c r="E40" s="40" t="s">
        <v>12</v>
      </c>
      <c r="F40" s="41"/>
      <c r="G40" s="41"/>
      <c r="H40" s="42"/>
    </row>
    <row r="41" spans="1:8" ht="26.25" customHeight="1">
      <c r="A41" s="46" t="s">
        <v>89</v>
      </c>
      <c r="B41" s="36"/>
      <c r="C41" s="39"/>
      <c r="D41" s="12">
        <f>15268*1.1</f>
        <v>16794.800000000003</v>
      </c>
      <c r="E41" s="36" t="s">
        <v>101</v>
      </c>
      <c r="F41" s="36"/>
      <c r="G41" s="39"/>
      <c r="H41" s="12">
        <f>18314*1.1</f>
        <v>20145.4</v>
      </c>
    </row>
    <row r="42" spans="1:8" ht="24" customHeight="1" thickBot="1">
      <c r="A42" s="23" t="s">
        <v>94</v>
      </c>
      <c r="B42" s="24"/>
      <c r="C42" s="25"/>
      <c r="D42" s="12">
        <f>22296*1.1</f>
        <v>24525.600000000002</v>
      </c>
      <c r="E42" s="24" t="s">
        <v>102</v>
      </c>
      <c r="F42" s="24"/>
      <c r="G42" s="25"/>
      <c r="H42" s="12">
        <f>26343*1.1</f>
        <v>28977.300000000003</v>
      </c>
    </row>
  </sheetData>
  <sheetProtection/>
  <mergeCells count="65">
    <mergeCell ref="A9:B9"/>
    <mergeCell ref="A14:C14"/>
    <mergeCell ref="E14:G14"/>
    <mergeCell ref="E13:G13"/>
    <mergeCell ref="A12:D12"/>
    <mergeCell ref="F1:H5"/>
    <mergeCell ref="A6:H6"/>
    <mergeCell ref="A7:H8"/>
    <mergeCell ref="E9:F9"/>
    <mergeCell ref="C9:D9"/>
    <mergeCell ref="G9:H9"/>
    <mergeCell ref="A32:B32"/>
    <mergeCell ref="E29:G29"/>
    <mergeCell ref="A30:H31"/>
    <mergeCell ref="A29:C29"/>
    <mergeCell ref="A34:D34"/>
    <mergeCell ref="E16:G16"/>
    <mergeCell ref="A16:C16"/>
    <mergeCell ref="E10:H11"/>
    <mergeCell ref="A10:D11"/>
    <mergeCell ref="E15:G15"/>
    <mergeCell ref="A13:C13"/>
    <mergeCell ref="A15:C15"/>
    <mergeCell ref="E40:H40"/>
    <mergeCell ref="E41:G41"/>
    <mergeCell ref="E42:G42"/>
    <mergeCell ref="A22:C22"/>
    <mergeCell ref="E27:G27"/>
    <mergeCell ref="E28:G28"/>
    <mergeCell ref="A24:C24"/>
    <mergeCell ref="E12:H12"/>
    <mergeCell ref="A17:C17"/>
    <mergeCell ref="A18:C18"/>
    <mergeCell ref="E17:H20"/>
    <mergeCell ref="A26:C26"/>
    <mergeCell ref="A27:C27"/>
    <mergeCell ref="E26:G26"/>
    <mergeCell ref="E22:F25"/>
    <mergeCell ref="G22:H25"/>
    <mergeCell ref="E21:H21"/>
    <mergeCell ref="A19:C19"/>
    <mergeCell ref="A20:C20"/>
    <mergeCell ref="A23:C23"/>
    <mergeCell ref="A37:D37"/>
    <mergeCell ref="A35:C35"/>
    <mergeCell ref="A36:C36"/>
    <mergeCell ref="A25:C25"/>
    <mergeCell ref="C32:D32"/>
    <mergeCell ref="A33:D33"/>
    <mergeCell ref="E38:G38"/>
    <mergeCell ref="E39:G39"/>
    <mergeCell ref="A40:D40"/>
    <mergeCell ref="A41:C41"/>
    <mergeCell ref="A28:C28"/>
    <mergeCell ref="A21:D21"/>
    <mergeCell ref="A42:C42"/>
    <mergeCell ref="E32:F32"/>
    <mergeCell ref="G32:H32"/>
    <mergeCell ref="E33:H33"/>
    <mergeCell ref="E34:H34"/>
    <mergeCell ref="E35:G35"/>
    <mergeCell ref="E36:G36"/>
    <mergeCell ref="E37:H37"/>
    <mergeCell ref="A38:C38"/>
    <mergeCell ref="A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50"/>
  <sheetViews>
    <sheetView tabSelected="1" view="pageBreakPreview" zoomScaleSheetLayoutView="100" workbookViewId="0" topLeftCell="A31">
      <selection activeCell="F50" sqref="F50:G50"/>
    </sheetView>
  </sheetViews>
  <sheetFormatPr defaultColWidth="9.140625" defaultRowHeight="15"/>
  <cols>
    <col min="3" max="3" width="19.00390625" style="0" customWidth="1"/>
    <col min="4" max="4" width="14.421875" style="0" customWidth="1"/>
    <col min="7" max="7" width="18.421875" style="0" customWidth="1"/>
    <col min="8" max="8" width="14.57421875" style="0" customWidth="1"/>
  </cols>
  <sheetData>
    <row r="1" spans="1:8" ht="14.25" customHeight="1">
      <c r="A1" s="1"/>
      <c r="B1" s="1"/>
      <c r="C1" s="1"/>
      <c r="D1" s="1"/>
      <c r="E1" s="1"/>
      <c r="F1" s="89" t="s">
        <v>111</v>
      </c>
      <c r="G1" s="89"/>
      <c r="H1" s="89"/>
    </row>
    <row r="2" spans="1:8" ht="15">
      <c r="A2" s="1"/>
      <c r="B2" s="1"/>
      <c r="C2" s="1"/>
      <c r="D2" s="1"/>
      <c r="E2" s="3"/>
      <c r="F2" s="89"/>
      <c r="G2" s="89"/>
      <c r="H2" s="89"/>
    </row>
    <row r="3" spans="1:8" ht="15">
      <c r="A3" s="1"/>
      <c r="B3" s="1"/>
      <c r="C3" s="1"/>
      <c r="D3" s="1"/>
      <c r="E3" s="3"/>
      <c r="F3" s="89"/>
      <c r="G3" s="89"/>
      <c r="H3" s="89"/>
    </row>
    <row r="4" spans="1:8" ht="15">
      <c r="A4" s="1"/>
      <c r="B4" s="1"/>
      <c r="C4" s="1"/>
      <c r="D4" s="1"/>
      <c r="E4" s="1"/>
      <c r="F4" s="89"/>
      <c r="G4" s="89"/>
      <c r="H4" s="89"/>
    </row>
    <row r="5" spans="1:8" ht="34.5" customHeight="1">
      <c r="A5" s="1"/>
      <c r="B5" s="1"/>
      <c r="C5" s="1"/>
      <c r="D5" s="1"/>
      <c r="E5" s="1"/>
      <c r="F5" s="89"/>
      <c r="G5" s="89"/>
      <c r="H5" s="89"/>
    </row>
    <row r="6" spans="1:8" ht="14.25" customHeight="1" thickBot="1">
      <c r="A6" s="90" t="s">
        <v>113</v>
      </c>
      <c r="B6" s="90"/>
      <c r="C6" s="90"/>
      <c r="D6" s="90"/>
      <c r="E6" s="90"/>
      <c r="F6" s="90"/>
      <c r="G6" s="90"/>
      <c r="H6" s="90"/>
    </row>
    <row r="7" spans="1:8" ht="9.75" customHeight="1">
      <c r="A7" s="91" t="s">
        <v>66</v>
      </c>
      <c r="B7" s="92"/>
      <c r="C7" s="92"/>
      <c r="D7" s="92"/>
      <c r="E7" s="92"/>
      <c r="F7" s="92"/>
      <c r="G7" s="92"/>
      <c r="H7" s="93"/>
    </row>
    <row r="8" spans="1:8" ht="9.75" customHeight="1" thickBot="1">
      <c r="A8" s="94"/>
      <c r="B8" s="95"/>
      <c r="C8" s="95"/>
      <c r="D8" s="95"/>
      <c r="E8" s="95"/>
      <c r="F8" s="95"/>
      <c r="G8" s="95"/>
      <c r="H8" s="96"/>
    </row>
    <row r="9" spans="1:8" ht="57.75" customHeight="1">
      <c r="A9" s="88" t="s">
        <v>3</v>
      </c>
      <c r="B9" s="62"/>
      <c r="C9" s="62"/>
      <c r="D9" s="71"/>
      <c r="E9" s="88" t="s">
        <v>4</v>
      </c>
      <c r="F9" s="62"/>
      <c r="G9" s="62"/>
      <c r="H9" s="71"/>
    </row>
    <row r="10" spans="1:8" ht="15" customHeight="1">
      <c r="A10" s="82" t="s">
        <v>8</v>
      </c>
      <c r="B10" s="83"/>
      <c r="C10" s="83"/>
      <c r="D10" s="84"/>
      <c r="E10" s="82" t="s">
        <v>13</v>
      </c>
      <c r="F10" s="83"/>
      <c r="G10" s="83"/>
      <c r="H10" s="84"/>
    </row>
    <row r="11" spans="1:8" ht="15" thickBot="1">
      <c r="A11" s="85"/>
      <c r="B11" s="86"/>
      <c r="C11" s="86"/>
      <c r="D11" s="87"/>
      <c r="E11" s="85"/>
      <c r="F11" s="86"/>
      <c r="G11" s="86"/>
      <c r="H11" s="87"/>
    </row>
    <row r="12" spans="1:8" ht="15" thickBot="1">
      <c r="A12" s="49" t="s">
        <v>7</v>
      </c>
      <c r="B12" s="54"/>
      <c r="C12" s="54"/>
      <c r="D12" s="121"/>
      <c r="E12" s="54"/>
      <c r="F12" s="54"/>
      <c r="G12" s="54"/>
      <c r="H12" s="122"/>
    </row>
    <row r="13" spans="1:8" ht="15" thickBot="1">
      <c r="A13" s="111" t="s">
        <v>14</v>
      </c>
      <c r="B13" s="112"/>
      <c r="C13" s="112"/>
      <c r="D13" s="13">
        <f>3799*1.1</f>
        <v>4178.900000000001</v>
      </c>
      <c r="E13" s="115" t="s">
        <v>20</v>
      </c>
      <c r="F13" s="112"/>
      <c r="G13" s="112"/>
      <c r="H13" s="13">
        <f>6224*1.1</f>
        <v>6846.400000000001</v>
      </c>
    </row>
    <row r="14" spans="1:8" ht="15" thickBot="1">
      <c r="A14" s="109" t="s">
        <v>15</v>
      </c>
      <c r="B14" s="110"/>
      <c r="C14" s="110"/>
      <c r="D14" s="13">
        <f>5114*1.1</f>
        <v>5625.400000000001</v>
      </c>
      <c r="E14" s="116" t="s">
        <v>22</v>
      </c>
      <c r="F14" s="110"/>
      <c r="G14" s="110"/>
      <c r="H14" s="13">
        <f>9468*1.1</f>
        <v>10414.800000000001</v>
      </c>
    </row>
    <row r="15" spans="1:8" ht="15" thickBot="1">
      <c r="A15" s="109" t="s">
        <v>16</v>
      </c>
      <c r="B15" s="110"/>
      <c r="C15" s="110"/>
      <c r="D15" s="13">
        <f>6034*1.1</f>
        <v>6637.400000000001</v>
      </c>
      <c r="E15" s="116" t="s">
        <v>21</v>
      </c>
      <c r="F15" s="110"/>
      <c r="G15" s="110"/>
      <c r="H15" s="13">
        <f>11426*1.1</f>
        <v>12568.6</v>
      </c>
    </row>
    <row r="16" spans="1:8" ht="15" thickBot="1">
      <c r="A16" s="109" t="s">
        <v>17</v>
      </c>
      <c r="B16" s="110"/>
      <c r="C16" s="110"/>
      <c r="D16" s="13">
        <f>4208*1.1</f>
        <v>4628.8</v>
      </c>
      <c r="E16" s="116" t="s">
        <v>23</v>
      </c>
      <c r="F16" s="110"/>
      <c r="G16" s="110"/>
      <c r="H16" s="13">
        <f>7218*1.1</f>
        <v>7939.800000000001</v>
      </c>
    </row>
    <row r="17" spans="1:8" ht="15" thickBot="1">
      <c r="A17" s="109" t="s">
        <v>18</v>
      </c>
      <c r="B17" s="110"/>
      <c r="C17" s="110"/>
      <c r="D17" s="13">
        <f>5698*1.1</f>
        <v>6267.8</v>
      </c>
      <c r="E17" s="116" t="s">
        <v>24</v>
      </c>
      <c r="F17" s="110"/>
      <c r="G17" s="110"/>
      <c r="H17" s="13">
        <f>10943*1.1</f>
        <v>12037.300000000001</v>
      </c>
    </row>
    <row r="18" spans="1:8" ht="15" thickBot="1">
      <c r="A18" s="113" t="s">
        <v>19</v>
      </c>
      <c r="B18" s="114"/>
      <c r="C18" s="114"/>
      <c r="D18" s="13">
        <f>6341*1.1</f>
        <v>6975.1</v>
      </c>
      <c r="E18" s="120" t="s">
        <v>25</v>
      </c>
      <c r="F18" s="114"/>
      <c r="G18" s="114"/>
      <c r="H18" s="13">
        <f>13281*1.1</f>
        <v>14609.1</v>
      </c>
    </row>
    <row r="19" spans="1:8" ht="15" thickBot="1">
      <c r="A19" s="106" t="s">
        <v>5</v>
      </c>
      <c r="B19" s="107"/>
      <c r="C19" s="107"/>
      <c r="D19" s="107"/>
      <c r="E19" s="107"/>
      <c r="F19" s="107"/>
      <c r="G19" s="107"/>
      <c r="H19" s="108"/>
    </row>
    <row r="20" spans="1:8" ht="15" thickBot="1">
      <c r="A20" s="111" t="s">
        <v>26</v>
      </c>
      <c r="B20" s="112"/>
      <c r="C20" s="112"/>
      <c r="D20" s="13">
        <f>3974*1.1</f>
        <v>4371.400000000001</v>
      </c>
      <c r="E20" s="115" t="s">
        <v>32</v>
      </c>
      <c r="F20" s="112"/>
      <c r="G20" s="112"/>
      <c r="H20" s="13">
        <f>6414*1.1</f>
        <v>7055.400000000001</v>
      </c>
    </row>
    <row r="21" spans="1:8" ht="15" thickBot="1">
      <c r="A21" s="109" t="s">
        <v>27</v>
      </c>
      <c r="B21" s="110"/>
      <c r="C21" s="110"/>
      <c r="D21" s="13">
        <f>5274*1.1</f>
        <v>5801.400000000001</v>
      </c>
      <c r="E21" s="116" t="s">
        <v>33</v>
      </c>
      <c r="F21" s="110"/>
      <c r="G21" s="110"/>
      <c r="H21" s="13">
        <f>9643*1.1</f>
        <v>10607.300000000001</v>
      </c>
    </row>
    <row r="22" spans="1:8" ht="15" thickBot="1">
      <c r="A22" s="109" t="s">
        <v>28</v>
      </c>
      <c r="B22" s="110"/>
      <c r="C22" s="110"/>
      <c r="D22" s="13">
        <f>6195*1.1</f>
        <v>6814.500000000001</v>
      </c>
      <c r="E22" s="116" t="s">
        <v>34</v>
      </c>
      <c r="F22" s="110"/>
      <c r="G22" s="110"/>
      <c r="H22" s="13">
        <f>11601*1.1</f>
        <v>12761.1</v>
      </c>
    </row>
    <row r="23" spans="1:8" ht="15" thickBot="1">
      <c r="A23" s="109" t="s">
        <v>29</v>
      </c>
      <c r="B23" s="110"/>
      <c r="C23" s="110"/>
      <c r="D23" s="13">
        <f>4384*1.1</f>
        <v>4822.400000000001</v>
      </c>
      <c r="E23" s="116" t="s">
        <v>35</v>
      </c>
      <c r="F23" s="110"/>
      <c r="G23" s="110"/>
      <c r="H23" s="13">
        <f>7378*1.1</f>
        <v>8115.800000000001</v>
      </c>
    </row>
    <row r="24" spans="1:8" ht="15" thickBot="1">
      <c r="A24" s="109" t="s">
        <v>30</v>
      </c>
      <c r="B24" s="110"/>
      <c r="C24" s="110"/>
      <c r="D24" s="13">
        <f>5874*1.1</f>
        <v>6461.400000000001</v>
      </c>
      <c r="E24" s="116" t="s">
        <v>36</v>
      </c>
      <c r="F24" s="110"/>
      <c r="G24" s="110"/>
      <c r="H24" s="13">
        <f>11118*1.1</f>
        <v>12229.800000000001</v>
      </c>
    </row>
    <row r="25" spans="1:8" ht="15" thickBot="1">
      <c r="A25" s="113" t="s">
        <v>31</v>
      </c>
      <c r="B25" s="114"/>
      <c r="C25" s="114"/>
      <c r="D25" s="13">
        <f>6926*1.1</f>
        <v>7618.6</v>
      </c>
      <c r="E25" s="120" t="s">
        <v>37</v>
      </c>
      <c r="F25" s="114"/>
      <c r="G25" s="114"/>
      <c r="H25" s="13">
        <f>13442*1.1</f>
        <v>14786.2</v>
      </c>
    </row>
    <row r="26" spans="1:8" ht="15" thickBot="1">
      <c r="A26" s="106" t="s">
        <v>6</v>
      </c>
      <c r="B26" s="107"/>
      <c r="C26" s="107"/>
      <c r="D26" s="107"/>
      <c r="E26" s="107"/>
      <c r="F26" s="107"/>
      <c r="G26" s="107"/>
      <c r="H26" s="108"/>
    </row>
    <row r="27" spans="1:8" ht="15" thickBot="1">
      <c r="A27" s="4" t="s">
        <v>38</v>
      </c>
      <c r="B27" s="5"/>
      <c r="C27" s="5"/>
      <c r="D27" s="13">
        <f>4763*1.1</f>
        <v>5239.3</v>
      </c>
      <c r="E27" s="115" t="s">
        <v>44</v>
      </c>
      <c r="F27" s="112"/>
      <c r="G27" s="112"/>
      <c r="H27" s="13">
        <f>8080*1.1</f>
        <v>8888</v>
      </c>
    </row>
    <row r="28" spans="1:8" ht="15" thickBot="1">
      <c r="A28" s="109" t="s">
        <v>39</v>
      </c>
      <c r="B28" s="110"/>
      <c r="C28" s="110"/>
      <c r="D28" s="13">
        <f>6385*1.1</f>
        <v>7023.500000000001</v>
      </c>
      <c r="E28" s="116" t="s">
        <v>45</v>
      </c>
      <c r="F28" s="110"/>
      <c r="G28" s="110"/>
      <c r="H28" s="13">
        <f>11382*1.1</f>
        <v>12520.2</v>
      </c>
    </row>
    <row r="29" spans="1:8" ht="15" thickBot="1">
      <c r="A29" s="109" t="s">
        <v>40</v>
      </c>
      <c r="B29" s="110"/>
      <c r="C29" s="110"/>
      <c r="D29" s="13">
        <f>7539*1.1</f>
        <v>8292.900000000001</v>
      </c>
      <c r="E29" s="116" t="s">
        <v>46</v>
      </c>
      <c r="F29" s="110"/>
      <c r="G29" s="110"/>
      <c r="H29" s="13">
        <f>13442*1.1</f>
        <v>14786.2</v>
      </c>
    </row>
    <row r="30" spans="1:8" ht="15" thickBot="1">
      <c r="A30" s="109" t="s">
        <v>41</v>
      </c>
      <c r="B30" s="110"/>
      <c r="C30" s="110"/>
      <c r="D30" s="13">
        <f>5259*1.1</f>
        <v>5784.900000000001</v>
      </c>
      <c r="E30" s="116" t="s">
        <v>47</v>
      </c>
      <c r="F30" s="110"/>
      <c r="G30" s="110"/>
      <c r="H30" s="13">
        <f>9132*1.1</f>
        <v>10045.2</v>
      </c>
    </row>
    <row r="31" spans="1:8" ht="15" thickBot="1">
      <c r="A31" s="109" t="s">
        <v>42</v>
      </c>
      <c r="B31" s="110"/>
      <c r="C31" s="110"/>
      <c r="D31" s="13">
        <f>7131*1.1</f>
        <v>7844.1</v>
      </c>
      <c r="E31" s="116" t="s">
        <v>49</v>
      </c>
      <c r="F31" s="110"/>
      <c r="G31" s="110"/>
      <c r="H31" s="13">
        <f>12960*1.1</f>
        <v>14256.000000000002</v>
      </c>
    </row>
    <row r="32" spans="1:8" ht="15" thickBot="1">
      <c r="A32" s="117" t="s">
        <v>43</v>
      </c>
      <c r="B32" s="118"/>
      <c r="C32" s="118"/>
      <c r="D32" s="13">
        <f>8475*1.1</f>
        <v>9322.5</v>
      </c>
      <c r="E32" s="119" t="s">
        <v>48</v>
      </c>
      <c r="F32" s="118"/>
      <c r="G32" s="118"/>
      <c r="H32" s="13">
        <f>15429*1.1</f>
        <v>16971.9</v>
      </c>
    </row>
    <row r="33" spans="1:8" ht="15" thickBot="1">
      <c r="A33" s="14"/>
      <c r="B33" s="14"/>
      <c r="C33" s="14"/>
      <c r="D33" s="15"/>
      <c r="E33" s="14"/>
      <c r="F33" s="14"/>
      <c r="G33" s="14"/>
      <c r="H33" s="15"/>
    </row>
    <row r="34" spans="1:9" s="7" customFormat="1" ht="24.75" customHeight="1" thickBot="1">
      <c r="A34" s="21"/>
      <c r="B34" s="21"/>
      <c r="C34" s="139" t="s">
        <v>105</v>
      </c>
      <c r="D34" s="140"/>
      <c r="E34" s="140"/>
      <c r="F34" s="140"/>
      <c r="G34" s="141"/>
      <c r="H34" s="21"/>
      <c r="I34" s="6"/>
    </row>
    <row r="35" spans="1:9" s="17" customFormat="1" ht="30.75" customHeight="1">
      <c r="A35" s="20"/>
      <c r="B35" s="20"/>
      <c r="C35" s="142" t="s">
        <v>106</v>
      </c>
      <c r="D35" s="143"/>
      <c r="E35" s="143"/>
      <c r="F35" s="18"/>
      <c r="G35" s="146"/>
      <c r="H35" s="125"/>
      <c r="I35" s="16"/>
    </row>
    <row r="36" spans="1:9" s="7" customFormat="1" ht="30.75" customHeight="1" thickBot="1">
      <c r="A36" s="20"/>
      <c r="B36" s="20"/>
      <c r="C36" s="144" t="s">
        <v>107</v>
      </c>
      <c r="D36" s="145"/>
      <c r="E36" s="145"/>
      <c r="F36" s="145"/>
      <c r="G36" s="147"/>
      <c r="H36" s="125"/>
      <c r="I36" s="6"/>
    </row>
    <row r="37" spans="1:9" s="11" customFormat="1" ht="33" customHeight="1" thickBot="1">
      <c r="A37" s="20"/>
      <c r="B37" s="20"/>
      <c r="C37" s="148" t="s">
        <v>109</v>
      </c>
      <c r="D37" s="149"/>
      <c r="E37" s="149"/>
      <c r="F37" s="150"/>
      <c r="G37" s="13">
        <f>19076*1.1</f>
        <v>20983.600000000002</v>
      </c>
      <c r="H37" s="19"/>
      <c r="I37" s="10"/>
    </row>
    <row r="38" spans="1:9" s="11" customFormat="1" ht="22.5" customHeight="1" thickBot="1">
      <c r="A38" s="20"/>
      <c r="B38" s="20"/>
      <c r="C38" s="151" t="s">
        <v>108</v>
      </c>
      <c r="D38" s="152"/>
      <c r="E38" s="152"/>
      <c r="F38" s="152"/>
      <c r="G38" s="13">
        <f>1613*1.1</f>
        <v>1774.3000000000002</v>
      </c>
      <c r="H38" s="22" t="s">
        <v>110</v>
      </c>
      <c r="I38" s="10"/>
    </row>
    <row r="39" ht="15.75" customHeight="1" thickBot="1"/>
    <row r="40" spans="1:7" s="7" customFormat="1" ht="7.5" customHeight="1">
      <c r="A40" s="6"/>
      <c r="C40" s="130" t="s">
        <v>104</v>
      </c>
      <c r="D40" s="131"/>
      <c r="E40" s="131"/>
      <c r="F40" s="131"/>
      <c r="G40" s="132"/>
    </row>
    <row r="41" spans="1:7" s="7" customFormat="1" ht="7.5" customHeight="1">
      <c r="A41" s="6"/>
      <c r="C41" s="133"/>
      <c r="D41" s="134"/>
      <c r="E41" s="134"/>
      <c r="F41" s="134"/>
      <c r="G41" s="135"/>
    </row>
    <row r="42" spans="1:7" s="9" customFormat="1" ht="10.5" customHeight="1" thickBot="1">
      <c r="A42" s="8"/>
      <c r="C42" s="136"/>
      <c r="D42" s="137"/>
      <c r="E42" s="137"/>
      <c r="F42" s="137"/>
      <c r="G42" s="138"/>
    </row>
    <row r="43" spans="3:7" s="7" customFormat="1" ht="47.25" customHeight="1">
      <c r="C43" s="126" t="s">
        <v>82</v>
      </c>
      <c r="D43" s="127"/>
      <c r="E43" s="101" t="s">
        <v>81</v>
      </c>
      <c r="F43" s="102"/>
      <c r="G43" s="103"/>
    </row>
    <row r="44" spans="1:7" s="11" customFormat="1" ht="18.75" customHeight="1">
      <c r="A44" s="10"/>
      <c r="C44" s="97" t="s">
        <v>83</v>
      </c>
      <c r="D44" s="98"/>
      <c r="E44" s="98"/>
      <c r="F44" s="104">
        <f>10928*1.1</f>
        <v>12020.800000000001</v>
      </c>
      <c r="G44" s="105"/>
    </row>
    <row r="45" spans="1:7" s="11" customFormat="1" ht="18.75" customHeight="1">
      <c r="A45" s="10"/>
      <c r="C45" s="99" t="s">
        <v>84</v>
      </c>
      <c r="D45" s="100"/>
      <c r="E45" s="100"/>
      <c r="F45" s="104">
        <f>14231*1.1</f>
        <v>15654.1</v>
      </c>
      <c r="G45" s="105"/>
    </row>
    <row r="46" spans="1:7" s="11" customFormat="1" ht="18.75" customHeight="1">
      <c r="A46" s="10"/>
      <c r="C46" s="97" t="s">
        <v>85</v>
      </c>
      <c r="D46" s="98"/>
      <c r="E46" s="98"/>
      <c r="F46" s="104">
        <f>15414*1.1</f>
        <v>16955.4</v>
      </c>
      <c r="G46" s="105"/>
    </row>
    <row r="47" spans="1:7" s="11" customFormat="1" ht="18.75" customHeight="1">
      <c r="A47" s="10"/>
      <c r="C47" s="99" t="s">
        <v>86</v>
      </c>
      <c r="D47" s="100"/>
      <c r="E47" s="100"/>
      <c r="F47" s="104">
        <f>16612*1.1</f>
        <v>18273.2</v>
      </c>
      <c r="G47" s="105"/>
    </row>
    <row r="48" spans="1:7" s="11" customFormat="1" ht="18.75" customHeight="1">
      <c r="A48" s="10"/>
      <c r="C48" s="99" t="s">
        <v>87</v>
      </c>
      <c r="D48" s="100"/>
      <c r="E48" s="100"/>
      <c r="F48" s="104">
        <f>17621*1.1</f>
        <v>19383.100000000002</v>
      </c>
      <c r="G48" s="105"/>
    </row>
    <row r="49" spans="1:7" s="11" customFormat="1" ht="18.75" customHeight="1" thickBot="1">
      <c r="A49" s="10"/>
      <c r="C49" s="128" t="s">
        <v>88</v>
      </c>
      <c r="D49" s="129"/>
      <c r="E49" s="129"/>
      <c r="F49" s="104">
        <f>20747*1.1</f>
        <v>22821.7</v>
      </c>
      <c r="G49" s="105"/>
    </row>
    <row r="50" spans="3:7" ht="6" customHeight="1">
      <c r="C50" s="123"/>
      <c r="D50" s="123"/>
      <c r="E50" s="123"/>
      <c r="F50" s="124"/>
      <c r="G50" s="124"/>
    </row>
  </sheetData>
  <sheetProtection/>
  <mergeCells count="71">
    <mergeCell ref="C34:G34"/>
    <mergeCell ref="C35:E35"/>
    <mergeCell ref="C36:F36"/>
    <mergeCell ref="G35:G36"/>
    <mergeCell ref="C37:F37"/>
    <mergeCell ref="C38:F38"/>
    <mergeCell ref="C50:E50"/>
    <mergeCell ref="F50:G50"/>
    <mergeCell ref="H35:H36"/>
    <mergeCell ref="F49:G49"/>
    <mergeCell ref="F48:G48"/>
    <mergeCell ref="F47:G47"/>
    <mergeCell ref="F46:G46"/>
    <mergeCell ref="C43:D43"/>
    <mergeCell ref="C49:E49"/>
    <mergeCell ref="C40:G42"/>
    <mergeCell ref="F1:H5"/>
    <mergeCell ref="A6:H6"/>
    <mergeCell ref="A7:H8"/>
    <mergeCell ref="A9:B9"/>
    <mergeCell ref="C9:D9"/>
    <mergeCell ref="E9:F9"/>
    <mergeCell ref="G9:H9"/>
    <mergeCell ref="E10:H11"/>
    <mergeCell ref="A10:D11"/>
    <mergeCell ref="A15:C15"/>
    <mergeCell ref="A14:C14"/>
    <mergeCell ref="A13:C13"/>
    <mergeCell ref="E13:G13"/>
    <mergeCell ref="E14:G14"/>
    <mergeCell ref="A12:H12"/>
    <mergeCell ref="E15:G15"/>
    <mergeCell ref="E16:G16"/>
    <mergeCell ref="E17:G17"/>
    <mergeCell ref="A19:H19"/>
    <mergeCell ref="A18:C18"/>
    <mergeCell ref="A16:C16"/>
    <mergeCell ref="A17:C17"/>
    <mergeCell ref="E21:G21"/>
    <mergeCell ref="E23:G23"/>
    <mergeCell ref="E24:G24"/>
    <mergeCell ref="E25:G25"/>
    <mergeCell ref="A22:C22"/>
    <mergeCell ref="E18:G18"/>
    <mergeCell ref="A32:C32"/>
    <mergeCell ref="A30:C30"/>
    <mergeCell ref="A31:C31"/>
    <mergeCell ref="E27:G27"/>
    <mergeCell ref="E29:G29"/>
    <mergeCell ref="E28:G28"/>
    <mergeCell ref="E32:G32"/>
    <mergeCell ref="E31:G31"/>
    <mergeCell ref="E30:G30"/>
    <mergeCell ref="A26:H26"/>
    <mergeCell ref="A29:C29"/>
    <mergeCell ref="A28:C28"/>
    <mergeCell ref="A21:C21"/>
    <mergeCell ref="A20:C20"/>
    <mergeCell ref="A25:C25"/>
    <mergeCell ref="A23:C23"/>
    <mergeCell ref="A24:C24"/>
    <mergeCell ref="E20:G20"/>
    <mergeCell ref="E22:G22"/>
    <mergeCell ref="C44:E44"/>
    <mergeCell ref="C45:E45"/>
    <mergeCell ref="C46:E46"/>
    <mergeCell ref="C47:E47"/>
    <mergeCell ref="C48:E48"/>
    <mergeCell ref="E43:G43"/>
    <mergeCell ref="F44:G44"/>
    <mergeCell ref="F45:G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user</cp:lastModifiedBy>
  <cp:lastPrinted>2023-01-11T11:01:22Z</cp:lastPrinted>
  <dcterms:created xsi:type="dcterms:W3CDTF">2010-10-26T11:59:40Z</dcterms:created>
  <dcterms:modified xsi:type="dcterms:W3CDTF">2023-07-31T12:37:57Z</dcterms:modified>
  <cp:category/>
  <cp:version/>
  <cp:contentType/>
  <cp:contentStatus/>
</cp:coreProperties>
</file>