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tabRatio="992" activeTab="9"/>
  </bookViews>
  <sheets>
    <sheet name="СХНБ-Д" sheetId="1" r:id="rId1"/>
    <sheet name="СХНБ-Я" sheetId="2" r:id="rId2"/>
    <sheet name="СХНБ-1Д-Я" sheetId="3" r:id="rId3"/>
    <sheet name="СХНБ-2Д-Я" sheetId="4" r:id="rId4"/>
    <sheet name="СХНБ-3Д-Я" sheetId="5" r:id="rId5"/>
    <sheet name="СХНБ-К-Д " sheetId="6" r:id="rId6"/>
    <sheet name="СХНБ-К-Я" sheetId="7" r:id="rId7"/>
    <sheet name="СХНБ-К-1Д-Я" sheetId="8" r:id="rId8"/>
    <sheet name="СХНБ-К-2Д-Я" sheetId="9" r:id="rId9"/>
    <sheet name="СХНБ-К-3Д-Я " sheetId="10" r:id="rId10"/>
  </sheets>
  <definedNames>
    <definedName name="_xlnm.Print_Area" localSheetId="2">'СХНБ-1Д-Я'!$A$1:$H$33</definedName>
    <definedName name="_xlnm.Print_Area" localSheetId="3">'СХНБ-2Д-Я'!$A$1:$H$28</definedName>
    <definedName name="_xlnm.Print_Area" localSheetId="4">'СХНБ-3Д-Я'!$A$1:$H$13</definedName>
    <definedName name="_xlnm.Print_Area" localSheetId="0">'СХНБ-Д'!$A$1:$H$27</definedName>
    <definedName name="_xlnm.Print_Area" localSheetId="7">'СХНБ-К-1Д-Я'!$A$1:$H$33</definedName>
    <definedName name="_xlnm.Print_Area" localSheetId="8">'СХНБ-К-2Д-Я'!$A$1:$H$28</definedName>
    <definedName name="_xlnm.Print_Area" localSheetId="9">'СХНБ-К-3Д-Я '!$A$1:$H$13</definedName>
    <definedName name="_xlnm.Print_Area" localSheetId="5">'СХНБ-К-Д '!$A$1:$H$27</definedName>
    <definedName name="_xlnm.Print_Area" localSheetId="6">'СХНБ-К-Я'!$A$1:$H$37</definedName>
    <definedName name="_xlnm.Print_Area" localSheetId="1">'СХНБ-Я'!$A$1:$H$37</definedName>
  </definedNames>
  <calcPr fullCalcOnLoad="1"/>
</workbook>
</file>

<file path=xl/sharedStrings.xml><?xml version="1.0" encoding="utf-8"?>
<sst xmlns="http://schemas.openxmlformats.org/spreadsheetml/2006/main" count="310" uniqueCount="253">
  <si>
    <t xml:space="preserve">НЕРЖАВЕЮЩАЯ СТАЛЬ
ЗАДНЯЯ СТЕНКА - ОЦИНКОВАННАЯ СТАЛЬ
</t>
  </si>
  <si>
    <t>СХНБ-1/1Д                                                                         (без борта)</t>
  </si>
  <si>
    <t>СХНБ-1/2Д                                                                         (без борта)</t>
  </si>
  <si>
    <t>СХНБ-2/1Д                                                                         (с бортом)</t>
  </si>
  <si>
    <t>СХНБ-2/2Д                                                                         (с бортом)</t>
  </si>
  <si>
    <t>СХНБ-1/3Д                                                                         (без борта)</t>
  </si>
  <si>
    <t>СХНБ-2/3Д                                                                         (с бортом)</t>
  </si>
  <si>
    <t>СХНБ-1/4Д                                                                         (без борта)</t>
  </si>
  <si>
    <t>СХНБ-2/4Д                                                                         (с бортом)</t>
  </si>
  <si>
    <t>СХНБ-1/1Д (945х600х870)</t>
  </si>
  <si>
    <t>СХНБ-1/1Д (945х700х870)</t>
  </si>
  <si>
    <t>СХНБ-1/2Д (1390х600х870)</t>
  </si>
  <si>
    <t>СХНБ-1/2Д (1390х700х870)</t>
  </si>
  <si>
    <t>СХНБ-2/2Д (1390х600х870)</t>
  </si>
  <si>
    <t>СХНБ-2/2Д (1390х700х870)</t>
  </si>
  <si>
    <t>СХНБ-1/3Д (1835х600х870)</t>
  </si>
  <si>
    <t>СХНБ-1/3Д (1835х700х870)</t>
  </si>
  <si>
    <t>СХНБ-2/3Д (1835х600х870)</t>
  </si>
  <si>
    <t>СХНБ-2/3Д (1835х700х870)</t>
  </si>
  <si>
    <t>СХНБ-1/4Д (2280х600х870)</t>
  </si>
  <si>
    <t>СХНБ-1/4Д (2280х700х870)</t>
  </si>
  <si>
    <t>СХНБ-2/4Д (2280х600х870)</t>
  </si>
  <si>
    <t>СХНБ-2/4Д (2280х700х870)</t>
  </si>
  <si>
    <t>СХНБ-1/2Я                                                                         (без борта)</t>
  </si>
  <si>
    <t>СХНБ-2/2Я                                                                         (с бортом)</t>
  </si>
  <si>
    <t>СХНБ-1/2Я (945х600х870)</t>
  </si>
  <si>
    <t>СХНБ-2/2Я (945х600х870)</t>
  </si>
  <si>
    <t>СХНБ-1/2Я (945х700х870)</t>
  </si>
  <si>
    <t>СХНБ-2/2Я (945х700х870)</t>
  </si>
  <si>
    <t>СХНБ-1/3Я                                                                         (без борта)</t>
  </si>
  <si>
    <t>СХНБ-2/3Я                                                                         (с бортом)</t>
  </si>
  <si>
    <t>СХНБ-1/3Я (945х600х870)</t>
  </si>
  <si>
    <t>СХНБ-2/3Я (945х600х870)</t>
  </si>
  <si>
    <t>СХНБ-1/3Я (945х700х870)</t>
  </si>
  <si>
    <t>СХНБ-2/3Я (945х700х870)</t>
  </si>
  <si>
    <t>СХНБ-1/4Я                                                                         (без борта)</t>
  </si>
  <si>
    <t>СХНБ-2/4Я                                                                         (с бортом)</t>
  </si>
  <si>
    <t>СХНБ-1/4Я (1390х600х870)</t>
  </si>
  <si>
    <t>СХНБ-2/4Я (1390х600х870)</t>
  </si>
  <si>
    <t>СХНБ-1/4Я (1390х700х870)</t>
  </si>
  <si>
    <t>СХНБ-2/4Я (1390х700х870)</t>
  </si>
  <si>
    <t>СХНБ-1/6Я                                                                         (без борта)</t>
  </si>
  <si>
    <t>СХНБ-2/6Я                                                                         (с бортом)</t>
  </si>
  <si>
    <t>СХНБ-1/6Я (1390х600х870)</t>
  </si>
  <si>
    <t>СХНБ-2/6Я (1390х600х870)</t>
  </si>
  <si>
    <t>СХНБ-1/6Я (1390х700х870)</t>
  </si>
  <si>
    <t>СХНБ-2/6Я (1390х700х870)</t>
  </si>
  <si>
    <t>СХНБ-1/8Я                                                                         (без борта)</t>
  </si>
  <si>
    <t>СХНБ-2/8Я                                                                         (с бортом)</t>
  </si>
  <si>
    <t>СХНБ-1/8Я (2280х600х870)</t>
  </si>
  <si>
    <t>СХНБ-2/8Я (2280х600х870)</t>
  </si>
  <si>
    <t>СХНБ-1/8Я (2280х700х870)</t>
  </si>
  <si>
    <t>СХНБ-2/8Я (2280х700х870)</t>
  </si>
  <si>
    <t>СХНБ-1/12Я                                                                         (без борта)</t>
  </si>
  <si>
    <t>СХНБ-2/12Я                                                                         (с бортом)</t>
  </si>
  <si>
    <t>СХНБ-1/12Я (2280х600х870)</t>
  </si>
  <si>
    <t>СХНБ-2/12Я (2280х600х870)</t>
  </si>
  <si>
    <t>СХНБ-1/12Я (2280х700х870)</t>
  </si>
  <si>
    <t>СХНБ-2/12Я (2280х700х870)</t>
  </si>
  <si>
    <t>СХНБ-1/1Д-2Я                                                                         (без борта)</t>
  </si>
  <si>
    <t>СХНБ-2/1Д-2Я                                                                         (с бортом)</t>
  </si>
  <si>
    <t>СХНБ-1/1Д-2Я (1390х600х870)</t>
  </si>
  <si>
    <t>СХНБ-2/1Д-2Я (1390х600х870)</t>
  </si>
  <si>
    <t>СХНБ-1/1Д-2Я (1390х700х870)</t>
  </si>
  <si>
    <t>СХНБ-2/1Д-2Я (1390х700х870)</t>
  </si>
  <si>
    <t>СХНБ-1/1Д-3Я                                                                         (без борта)</t>
  </si>
  <si>
    <t>СХНБ-2/1Д-3Я                                                                         (с бортом)</t>
  </si>
  <si>
    <t>СХНБ-1/1Д-3Я (1390х600х870)</t>
  </si>
  <si>
    <t>СХНБ-2/1Д-3Я (1390х600х870)</t>
  </si>
  <si>
    <t>СХНБ-1/1Д-3Я (1390х700х870)</t>
  </si>
  <si>
    <t>СХНБ-2/1Д-3Я (1390х700х870)</t>
  </si>
  <si>
    <t>СХНБ-1/1Д-4Я                                                                         (без борта)</t>
  </si>
  <si>
    <t>СХНБ-2/1Д-4Я                                                                         (с бортом)</t>
  </si>
  <si>
    <t>СХНБ-1/1Д-4Я (1835х600х870)</t>
  </si>
  <si>
    <t>СХНБ-2/1Д-4Я (1835х600х870)</t>
  </si>
  <si>
    <t>СХНБ-1/1Д-4Я (1835х700х870)</t>
  </si>
  <si>
    <t>СХНБ-2/1Д-4Я (1835х700х870)</t>
  </si>
  <si>
    <t>СХНБ-1/1Д-6Я                                                                         (без борта)</t>
  </si>
  <si>
    <t>СХНБ-2/1Д-6Я                                                                         (с бортом)</t>
  </si>
  <si>
    <t>СХНБ-1/1Д-6Я (1835х600х870)</t>
  </si>
  <si>
    <t>СХНБ-2/1Д-6Я (1835х600х870)</t>
  </si>
  <si>
    <t>СХНБ-1/1Д-6Я (1835х700х870)</t>
  </si>
  <si>
    <t>СХНБ-2/1Д-6Я (1835х700х870)</t>
  </si>
  <si>
    <t>СХНБ-1/1Д-9Я                                                                         (без борта)</t>
  </si>
  <si>
    <t>СХНБ-2/1Д-9Я                                                                         (с бортом)</t>
  </si>
  <si>
    <t>СХНБ-1/1Д-9Я (2280х600х870)</t>
  </si>
  <si>
    <t>СХНБ-2/1Д-9Я (2280х600х870)</t>
  </si>
  <si>
    <t>СХНБ-1/1Д-9Я (2280х700х870)</t>
  </si>
  <si>
    <t>СХНБ-2/1Д-9Я (2280х700х870)</t>
  </si>
  <si>
    <t>СХНБ-1/2Д-2Я                                                                         (без борта)</t>
  </si>
  <si>
    <t>СХНБ-2/2Д-2Я                                                                         (с бортом)</t>
  </si>
  <si>
    <t>СХНБ-1/2Д-2Я (1835х600х870)</t>
  </si>
  <si>
    <t>СХНБ-2/2Д-2Я (1835х600х870)</t>
  </si>
  <si>
    <t>СХНБ-1/2Д-2Я (1835х700х870)</t>
  </si>
  <si>
    <t>СХНБ-2/2Д-2Я (1835х700х870)</t>
  </si>
  <si>
    <t>СХНБ-1/2Д-3Я                                                                         (без борта)</t>
  </si>
  <si>
    <t>СХНБ-2/2Д-3Я                                                                         (с бортом)</t>
  </si>
  <si>
    <t>СХНБ-1/2Д-3Я (1835х600х870)</t>
  </si>
  <si>
    <t>СХНБ-2/2Д-3Я (1835х600х870)</t>
  </si>
  <si>
    <t>СХНБ-1/2Д-3Я (1835х700х870)</t>
  </si>
  <si>
    <t>СХНБ-2/2Д-3Я (1835х700х870)</t>
  </si>
  <si>
    <t>СХНБ-1/2Д-4Я                                                                         (без борта)</t>
  </si>
  <si>
    <t>СХНБ-2/2Д-4Я                                                                         (с бортом)</t>
  </si>
  <si>
    <t>СХНБ-1/2Д-4Я (2280х600х870)</t>
  </si>
  <si>
    <t>СХНБ-2/2Д-4Я (2280х600х870)</t>
  </si>
  <si>
    <t>СХНБ-1/2Д-4Я (2280х700х870)</t>
  </si>
  <si>
    <t>СХНБ-2/2Д-4Я (2280х700х870)</t>
  </si>
  <si>
    <t>СХНБ-1/2Д-6Я                                                                         (без борта)</t>
  </si>
  <si>
    <t>СХНБ-2/2Д-6Я                                                                         (с бортом)</t>
  </si>
  <si>
    <t>СХНБ-1/2Д-6Я (2280х600х870)</t>
  </si>
  <si>
    <t>СХНБ-2/2Д-6Я (2280х600х870)</t>
  </si>
  <si>
    <t>СХНБ-1/2Д-6Я (2280х700х870)</t>
  </si>
  <si>
    <t>СХНБ-2/2Д-6Я (2280х700х870)</t>
  </si>
  <si>
    <t>СХНБ-1/3Д-3Я                                                                         (без борта)</t>
  </si>
  <si>
    <t>СХНБ-2/3Д-3Я                                                                         (с бортом)</t>
  </si>
  <si>
    <t>СХНБ-1/3Д-3Я (2280х600х870)</t>
  </si>
  <si>
    <t>СХНБ-2/3Д-3Я (2280х600х870)</t>
  </si>
  <si>
    <t>СХНБ-1/3Д-3Я (2280х700х870)</t>
  </si>
  <si>
    <t>СХНБ-2/3Д-3Я (2280х700х870)</t>
  </si>
  <si>
    <t>СХНБ-К-1/1Д                                                                         (без борта)</t>
  </si>
  <si>
    <t>СХНБ-К-2/1Д                                                                         (с бортом)</t>
  </si>
  <si>
    <t>СХНБ-К-1/1Д (945х600х870)</t>
  </si>
  <si>
    <t>СХНБ-К-2/1Д (945х600х870)</t>
  </si>
  <si>
    <t>СХНБ-К-1/1Д (945х700х870)</t>
  </si>
  <si>
    <t>СХНБ-К-2/1Д (945х700х870)</t>
  </si>
  <si>
    <t>СХНБ-К-1/2Д                                                                         (без борта)</t>
  </si>
  <si>
    <t>СХНБ-К-2/2Д                                                                         (с бортом)</t>
  </si>
  <si>
    <t>СХНБ-К-1/2Д (1390х600х870)</t>
  </si>
  <si>
    <t>СХНБ-К-2/2Д (1390х600х870)</t>
  </si>
  <si>
    <t>СХНБ-К-1/2Д (1390х700х870)</t>
  </si>
  <si>
    <t>СХНБ-К-2/2Д (1390х700х870)</t>
  </si>
  <si>
    <t>СХНБ-К-1/3Д                                                                         (без борта)</t>
  </si>
  <si>
    <t>СХНБ-К-2/3Д                                                                         (с бортом)</t>
  </si>
  <si>
    <t>СХНБ-К-1/3Д (1835х600х870)</t>
  </si>
  <si>
    <t>СХНБ-К-2/3Д (1835х600х870)</t>
  </si>
  <si>
    <t>СХНБ-К-1/3Д (1835х700х870)</t>
  </si>
  <si>
    <t>СХНБ-К-2/3Д (1835х700х870)</t>
  </si>
  <si>
    <t>СХНБ-К-1/4Д                                                                         (без борта)</t>
  </si>
  <si>
    <t>СХНБ-К-2/4Д                                                                         (с бортом)</t>
  </si>
  <si>
    <t>СХНБ-К-1/4Д (2280х600х870)</t>
  </si>
  <si>
    <t>СХНБ-К-2/4Д (2280х600х870)</t>
  </si>
  <si>
    <t>СХНБ-К-1/4Д (2280х700х870)</t>
  </si>
  <si>
    <t>СХНБ-К-2/4Д (2280х700х870)</t>
  </si>
  <si>
    <t>СХНБ-К-1/2Я                                                                         (без борта)</t>
  </si>
  <si>
    <t>СХНБ-К-2/2Я                                                                         (с бортом)</t>
  </si>
  <si>
    <t>СХНБ-К-1/2Я (945х600х870)</t>
  </si>
  <si>
    <t>СХНБ-К-2/2Я (945х600х870)</t>
  </si>
  <si>
    <t>СХНБ-К-1/2Я (945х700х870)</t>
  </si>
  <si>
    <t>СХНБ-К-2/2Я (945х700х870)</t>
  </si>
  <si>
    <t>СХНБ-К-1/3Я                                                                         (без борта)</t>
  </si>
  <si>
    <t>СХНБ-К-2/3Я                                                                         (с бортом)</t>
  </si>
  <si>
    <t>СХНБ-К-1/3Я (945х600х870)</t>
  </si>
  <si>
    <t>СХНБ-К-2/3Я (945х600х870)</t>
  </si>
  <si>
    <t>СХНБ-К-1/3Я (945х700х870)</t>
  </si>
  <si>
    <t>СХНБ-К-2/3Я (945х700х870)</t>
  </si>
  <si>
    <t>СХНБ-К-1/4Я                                                                         (без борта)</t>
  </si>
  <si>
    <t>СХНБ-К-2/4Я                                                                         (с бортом)</t>
  </si>
  <si>
    <t>СХНБ-К-1/4Я (1390х600х870)</t>
  </si>
  <si>
    <t>СХНБ-К-2/4Я (1390х600х870)</t>
  </si>
  <si>
    <t>СХНБ-К-1/4Я (1390х700х870)</t>
  </si>
  <si>
    <t>СХНБ-К-2/4Я (1390х700х870)</t>
  </si>
  <si>
    <t>СХНБ-К-1/6Я                                                                         (без борта)</t>
  </si>
  <si>
    <t>СХНБ-К-2/6Я                                                                         (с бортом)</t>
  </si>
  <si>
    <t>СХНБ-К-1/6Я (1390х600х870)</t>
  </si>
  <si>
    <t>СХНБ-К-2/6Я (1390х600х870)</t>
  </si>
  <si>
    <t>СХНБ-К-1/6Я (1390х700х870)</t>
  </si>
  <si>
    <t>СХНБ-К-2/6Я (1390х700х870)</t>
  </si>
  <si>
    <t>СХНБ-К-1/8Я                                                                         (без борта)</t>
  </si>
  <si>
    <t>СХНБ-К-2/8Я                                                                         (с бортом)</t>
  </si>
  <si>
    <t>СХНБ-К-1/8Я (2280х600х870)</t>
  </si>
  <si>
    <t>СХНБ-К-2/8Я (2280х600х870)</t>
  </si>
  <si>
    <t>СХНБ-К-1/8Я (2280х700х870)</t>
  </si>
  <si>
    <t>СХНБ-К-2/8Я (2280х700х870)</t>
  </si>
  <si>
    <t>СХНБ-К-1/12Я                                                                         (без борта)</t>
  </si>
  <si>
    <t>СХНБ-К-2/12Я                                                                         (с бортом)</t>
  </si>
  <si>
    <t>СХНБ-К-1/12Я (2280х600х870)</t>
  </si>
  <si>
    <t>СХНБ-К-2/12Я (2280х600х870)</t>
  </si>
  <si>
    <t>СХНБ-К-1/12Я (2280х700х870)</t>
  </si>
  <si>
    <t>СХНБ-К-2/12Я (2280х700х870)</t>
  </si>
  <si>
    <t>СХНБ-К-1/1Д-2Я                                                                         (без борта)</t>
  </si>
  <si>
    <t>СХНБ-К-2/1Д-2Я                                                                         (с бортом)</t>
  </si>
  <si>
    <t>СХНБ-К-1/1Д-2Я (1390х600х870)</t>
  </si>
  <si>
    <t>СХНБ-К-2/1Д-2Я (1390х600х870)</t>
  </si>
  <si>
    <t>СХНБ-К-1/1Д-2Я (1390х700х870)</t>
  </si>
  <si>
    <t>СХНБ-К-2/1Д-2Я (1390х700х870)</t>
  </si>
  <si>
    <t>СХНБ-К-1/1Д-3Я                                                                         (без борта)</t>
  </si>
  <si>
    <t>СХНБ-К-2/1Д-3Я                                                                         (с бортом)</t>
  </si>
  <si>
    <t>СХНБ-К-1/1Д-3Я (1390х600х870)</t>
  </si>
  <si>
    <t>СХНБ-К-2/1Д-3Я (1390х600х870)</t>
  </si>
  <si>
    <t>СХНБ-К-1/1Д-3Я (1390х700х870)</t>
  </si>
  <si>
    <t>СХНБ-К-2/1Д-3Я (1390х700х870)</t>
  </si>
  <si>
    <t>СХНБ-К-1/1Д-4Я                                                                         (без борта)</t>
  </si>
  <si>
    <t>СХНБ-К-2/1Д-4Я                                                                         (с бортом)</t>
  </si>
  <si>
    <t>СХНБ-К-1/1Д-4Я (1835х600х870)</t>
  </si>
  <si>
    <t>СХНБ-К-2/1Д-4Я (1835х600х870)</t>
  </si>
  <si>
    <t>СХНБ-К-1/1Д-4Я (1835х700х870)</t>
  </si>
  <si>
    <t>СХНБ-К-2/1Д-4Я (1835х700х870)</t>
  </si>
  <si>
    <t>СХНБ-К-1/1Д-6Я                                                                         (без борта)</t>
  </si>
  <si>
    <t>СХНБ-К-2/1Д-6Я                                                                         (с бортом)</t>
  </si>
  <si>
    <t>СХНБ-К-1/1Д-6Я (1835х600х870)</t>
  </si>
  <si>
    <t>СХНБ-К-2/1Д-6Я (1835х600х870)</t>
  </si>
  <si>
    <t>СХНБ-К-1/1Д-6Я (1835х700х870)</t>
  </si>
  <si>
    <t>СХНБ-К-2/1Д-6Я (1835х700х870)</t>
  </si>
  <si>
    <t>СХНБ-К-1/1Д-9Я                                                                         (без борта)</t>
  </si>
  <si>
    <t>СХНБ-К-2/1Д-9Я                                                                         (с бортом)</t>
  </si>
  <si>
    <t>СХНБ-К-1/1Д-9Я (2280х600х870)</t>
  </si>
  <si>
    <t>СХНБ-К-2/1Д-9Я (2280х600х870)</t>
  </si>
  <si>
    <t>СХНБ-К-1/1Д-9Я (2280х700х870)</t>
  </si>
  <si>
    <t>СХНБ-К-2/1Д-9Я (2280х700х870)</t>
  </si>
  <si>
    <t>СХНБ-К-1/2Д-2Я                                                                         (без борта)</t>
  </si>
  <si>
    <t>СХНБ-К-2/2Д-2Я                                                                         (с бортом)</t>
  </si>
  <si>
    <t>СХНБ-К-1/2Д-2Я (1835х600х870)</t>
  </si>
  <si>
    <t>СХНБ-К-2/2Д-2Я (1835х600х870)</t>
  </si>
  <si>
    <t>СХНБ-К-1/2Д-2Я (1835х700х870)</t>
  </si>
  <si>
    <t>СХНБ-К-2/2Д-2Я (1835х700х870)</t>
  </si>
  <si>
    <t>СХНБ-К-1/2Д-3Я                                                                         (без борта)</t>
  </si>
  <si>
    <t>СХНБ-К-2/2Д-3Я                                                                         (с бортом)</t>
  </si>
  <si>
    <t>СХНБ-К-1/2Д-3Я (1835х600х870)</t>
  </si>
  <si>
    <t>СХНБ-К-2/2Д-3Я (1835х600х870)</t>
  </si>
  <si>
    <t>СХНБ-К-1/2Д-3Я (1835х700х870)</t>
  </si>
  <si>
    <t>СХНБ-К-2/2Д-3Я (1835х700х870)</t>
  </si>
  <si>
    <t>СХНБ-К-1/2Д-4Я                                                                         (без борта)</t>
  </si>
  <si>
    <t>СХНБ-К-2/2Д-4Я                                                                         (с бортом)</t>
  </si>
  <si>
    <t>СХНБ-К-1/2Д-4Я (2280х600х870)</t>
  </si>
  <si>
    <t>СХНБ-К-2/2Д-4Я (2280х600х870)</t>
  </si>
  <si>
    <t>СХНБ-К-1/2Д-4Я (2280х700х870)</t>
  </si>
  <si>
    <t>СХНБ-К-2/2Д-4Я (2280х700х870)</t>
  </si>
  <si>
    <t>СХНБ-К-1/2Д-6Я                                                                         (без борта)</t>
  </si>
  <si>
    <t>СХНБ-К-2/2Д-6Я                                                                         (с бортом)</t>
  </si>
  <si>
    <t>СХНБ-К-1/2Д-6Я (2280х600х870)</t>
  </si>
  <si>
    <t>СХНБ-К-2/2Д-6Я (2280х600х870)</t>
  </si>
  <si>
    <t>СХНБ-К-1/2Д-6Я (2280х700х870)</t>
  </si>
  <si>
    <t>СХНБ-К-2/2Д-6Я (2280х700х870)</t>
  </si>
  <si>
    <t>СХНБ-К-1/3Д-3Я                                                                         (без борта)</t>
  </si>
  <si>
    <t>СХНБ-К-2/3Д-3Я                                                                         (с бортом)</t>
  </si>
  <si>
    <t>СХНБ-К-1/3Д-3Я (2280х600х870)</t>
  </si>
  <si>
    <t>СХНБ-К-2/3Д-3Я (2280х600х870)</t>
  </si>
  <si>
    <t>СХНБ-К-1/3Д-3Я (2280х700х870)</t>
  </si>
  <si>
    <t>СХНБ-К-2/3Д-3Я (2280х700х870)</t>
  </si>
  <si>
    <t>Морозильные столы низкотемпературные (-10-18)  с боковым расположением агрегата                                                                                    с дверями</t>
  </si>
  <si>
    <t>Морозильные столы низкотемпературные (-10-18) с боковым расположением агрегата                                                                        с ящиками</t>
  </si>
  <si>
    <t>Морозильные столы низкотемпературные (-10-18)  с боковым расположением агрегата                                                                                      с 1 дверью и ящиками</t>
  </si>
  <si>
    <t>Морозильные столы низкотемпературные (-10-18)  с боковым расположением агрегата                                                         с 2 дверями и ящиками</t>
  </si>
  <si>
    <t>Морозильные столы низкотемпературные (-10-18)   с боковым расположением агрегата                                                                               с 3 дверями и ящиками</t>
  </si>
  <si>
    <t>Морозильные столы низкотемпературные (-10-18)  с боковым расположением агрегата                                                                  с дверями, с гранитной столешницей.</t>
  </si>
  <si>
    <t>Морозильные столы низкотемпературные (-10-18)  с боковым расположением агрегата                                                                     с ящиками, с гранитной столешницей.</t>
  </si>
  <si>
    <t>Морозильные столы низкотемпературные (-10-18)  с боковым расположением агрегата                                                              с 1 дверью и ящиками с гранитной столешницей.</t>
  </si>
  <si>
    <t>Морозильные столы низкотемпературные (-10-18)   с боковым расположением агрегата                                                         с 2 дверями и ящиками с гранитной столешницей.</t>
  </si>
  <si>
    <t>Морозильные столы низкотемпературные (-10-18)  с боковым расположением агрегата                                                           с 3 дверями и ящиками с гранитной столешницей.</t>
  </si>
  <si>
    <t>СХНБ-2/1Д (945х600х870)</t>
  </si>
  <si>
    <t>СХНБ-2/1Д (945х700х870)</t>
  </si>
  <si>
    <t>Россия, 607655 Нижегородская обл.,
г. Кстово, ул. Первого Мая, стр.1                                                                                                                                                 тел./ф.8 (831) 262-15-52,(499)288-78-52
E-mail:  tmm-nn@mail.ru</t>
  </si>
  <si>
    <t>прайс-лист от 01.08.2023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</si>
</sst>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n"/>
      <bottom style="thin">
        <color indexed="63"/>
      </bottom>
    </border>
    <border>
      <left style="medium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2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Relationship Id="rId3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11.png" /><Relationship Id="rId13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image" Target="../media/image32.png" /><Relationship Id="rId5" Type="http://schemas.openxmlformats.org/officeDocument/2006/relationships/image" Target="../media/image33.png" /><Relationship Id="rId6" Type="http://schemas.openxmlformats.org/officeDocument/2006/relationships/image" Target="../media/image34.png" /><Relationship Id="rId7" Type="http://schemas.openxmlformats.org/officeDocument/2006/relationships/image" Target="../media/image35.png" /><Relationship Id="rId8" Type="http://schemas.openxmlformats.org/officeDocument/2006/relationships/image" Target="../media/image36.png" /><Relationship Id="rId9" Type="http://schemas.openxmlformats.org/officeDocument/2006/relationships/image" Target="../media/image37.png" /><Relationship Id="rId10" Type="http://schemas.openxmlformats.org/officeDocument/2006/relationships/image" Target="../media/image38.png" /><Relationship Id="rId11" Type="http://schemas.openxmlformats.org/officeDocument/2006/relationships/image" Target="../media/image2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Relationship Id="rId3" Type="http://schemas.openxmlformats.org/officeDocument/2006/relationships/image" Target="../media/image41.png" /><Relationship Id="rId4" Type="http://schemas.openxmlformats.org/officeDocument/2006/relationships/image" Target="../media/image42.png" /><Relationship Id="rId5" Type="http://schemas.openxmlformats.org/officeDocument/2006/relationships/image" Target="../media/image43.png" /><Relationship Id="rId6" Type="http://schemas.openxmlformats.org/officeDocument/2006/relationships/image" Target="../media/image44.png" /><Relationship Id="rId7" Type="http://schemas.openxmlformats.org/officeDocument/2006/relationships/image" Target="../media/image45.png" /><Relationship Id="rId8" Type="http://schemas.openxmlformats.org/officeDocument/2006/relationships/image" Target="../media/image46.png" /><Relationship Id="rId9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Relationship Id="rId3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11.png" /><Relationship Id="rId13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image" Target="../media/image32.png" /><Relationship Id="rId5" Type="http://schemas.openxmlformats.org/officeDocument/2006/relationships/image" Target="../media/image33.png" /><Relationship Id="rId6" Type="http://schemas.openxmlformats.org/officeDocument/2006/relationships/image" Target="../media/image34.png" /><Relationship Id="rId7" Type="http://schemas.openxmlformats.org/officeDocument/2006/relationships/image" Target="../media/image35.png" /><Relationship Id="rId8" Type="http://schemas.openxmlformats.org/officeDocument/2006/relationships/image" Target="../media/image36.png" /><Relationship Id="rId9" Type="http://schemas.openxmlformats.org/officeDocument/2006/relationships/image" Target="../media/image37.png" /><Relationship Id="rId10" Type="http://schemas.openxmlformats.org/officeDocument/2006/relationships/image" Target="../media/image38.png" /><Relationship Id="rId11" Type="http://schemas.openxmlformats.org/officeDocument/2006/relationships/image" Target="../media/image2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Relationship Id="rId3" Type="http://schemas.openxmlformats.org/officeDocument/2006/relationships/image" Target="../media/image41.png" /><Relationship Id="rId4" Type="http://schemas.openxmlformats.org/officeDocument/2006/relationships/image" Target="../media/image42.png" /><Relationship Id="rId5" Type="http://schemas.openxmlformats.org/officeDocument/2006/relationships/image" Target="../media/image43.png" /><Relationship Id="rId6" Type="http://schemas.openxmlformats.org/officeDocument/2006/relationships/image" Target="../media/image44.png" /><Relationship Id="rId7" Type="http://schemas.openxmlformats.org/officeDocument/2006/relationships/image" Target="../media/image45.png" /><Relationship Id="rId8" Type="http://schemas.openxmlformats.org/officeDocument/2006/relationships/image" Target="../media/image46.png" /><Relationship Id="rId9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8</xdr:row>
      <xdr:rowOff>28575</xdr:rowOff>
    </xdr:from>
    <xdr:to>
      <xdr:col>2</xdr:col>
      <xdr:colOff>914400</xdr:colOff>
      <xdr:row>9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676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12</xdr:row>
      <xdr:rowOff>76200</xdr:rowOff>
    </xdr:from>
    <xdr:to>
      <xdr:col>2</xdr:col>
      <xdr:colOff>990600</xdr:colOff>
      <xdr:row>13</xdr:row>
      <xdr:rowOff>76200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12</xdr:row>
      <xdr:rowOff>57150</xdr:rowOff>
    </xdr:from>
    <xdr:to>
      <xdr:col>6</xdr:col>
      <xdr:colOff>981075</xdr:colOff>
      <xdr:row>13</xdr:row>
      <xdr:rowOff>95250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312420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38100</xdr:rowOff>
    </xdr:from>
    <xdr:to>
      <xdr:col>6</xdr:col>
      <xdr:colOff>895350</xdr:colOff>
      <xdr:row>9</xdr:row>
      <xdr:rowOff>76200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685925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17</xdr:row>
      <xdr:rowOff>47625</xdr:rowOff>
    </xdr:from>
    <xdr:to>
      <xdr:col>2</xdr:col>
      <xdr:colOff>981075</xdr:colOff>
      <xdr:row>19</xdr:row>
      <xdr:rowOff>9525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45529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17</xdr:row>
      <xdr:rowOff>28575</xdr:rowOff>
    </xdr:from>
    <xdr:to>
      <xdr:col>7</xdr:col>
      <xdr:colOff>28575</xdr:colOff>
      <xdr:row>19</xdr:row>
      <xdr:rowOff>28575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45339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22</xdr:row>
      <xdr:rowOff>19050</xdr:rowOff>
    </xdr:from>
    <xdr:to>
      <xdr:col>3</xdr:col>
      <xdr:colOff>114300</xdr:colOff>
      <xdr:row>23</xdr:row>
      <xdr:rowOff>95250</xdr:rowOff>
    </xdr:to>
    <xdr:pic>
      <xdr:nvPicPr>
        <xdr:cNvPr id="7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5838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22</xdr:row>
      <xdr:rowOff>38100</xdr:rowOff>
    </xdr:from>
    <xdr:to>
      <xdr:col>7</xdr:col>
      <xdr:colOff>161925</xdr:colOff>
      <xdr:row>24</xdr:row>
      <xdr:rowOff>28575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585787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4</xdr:col>
      <xdr:colOff>28575</xdr:colOff>
      <xdr:row>5</xdr:row>
      <xdr:rowOff>57150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66675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</xdr:row>
      <xdr:rowOff>38100</xdr:rowOff>
    </xdr:from>
    <xdr:to>
      <xdr:col>2</xdr:col>
      <xdr:colOff>885825</xdr:colOff>
      <xdr:row>10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79070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28575</xdr:rowOff>
    </xdr:from>
    <xdr:to>
      <xdr:col>6</xdr:col>
      <xdr:colOff>923925</xdr:colOff>
      <xdr:row>10</xdr:row>
      <xdr:rowOff>57150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7811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752475</xdr:colOff>
      <xdr:row>5</xdr:row>
      <xdr:rowOff>28575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810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8</xdr:row>
      <xdr:rowOff>57150</xdr:rowOff>
    </xdr:from>
    <xdr:to>
      <xdr:col>2</xdr:col>
      <xdr:colOff>885825</xdr:colOff>
      <xdr:row>9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7335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8</xdr:row>
      <xdr:rowOff>19050</xdr:rowOff>
    </xdr:from>
    <xdr:to>
      <xdr:col>6</xdr:col>
      <xdr:colOff>904875</xdr:colOff>
      <xdr:row>9</xdr:row>
      <xdr:rowOff>123825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69545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47625</xdr:rowOff>
    </xdr:from>
    <xdr:to>
      <xdr:col>2</xdr:col>
      <xdr:colOff>904875</xdr:colOff>
      <xdr:row>13</xdr:row>
      <xdr:rowOff>85725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038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12</xdr:row>
      <xdr:rowOff>28575</xdr:rowOff>
    </xdr:from>
    <xdr:to>
      <xdr:col>6</xdr:col>
      <xdr:colOff>981075</xdr:colOff>
      <xdr:row>13</xdr:row>
      <xdr:rowOff>114300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0194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76200</xdr:rowOff>
    </xdr:from>
    <xdr:to>
      <xdr:col>2</xdr:col>
      <xdr:colOff>952500</xdr:colOff>
      <xdr:row>19</xdr:row>
      <xdr:rowOff>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442912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17</xdr:row>
      <xdr:rowOff>28575</xdr:rowOff>
    </xdr:from>
    <xdr:to>
      <xdr:col>6</xdr:col>
      <xdr:colOff>1000125</xdr:colOff>
      <xdr:row>19</xdr:row>
      <xdr:rowOff>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438150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66675</xdr:rowOff>
    </xdr:from>
    <xdr:to>
      <xdr:col>2</xdr:col>
      <xdr:colOff>933450</xdr:colOff>
      <xdr:row>24</xdr:row>
      <xdr:rowOff>9525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57054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47625</xdr:rowOff>
    </xdr:from>
    <xdr:to>
      <xdr:col>7</xdr:col>
      <xdr:colOff>76200</xdr:colOff>
      <xdr:row>23</xdr:row>
      <xdr:rowOff>142875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5686425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27</xdr:row>
      <xdr:rowOff>28575</xdr:rowOff>
    </xdr:from>
    <xdr:to>
      <xdr:col>2</xdr:col>
      <xdr:colOff>923925</xdr:colOff>
      <xdr:row>28</xdr:row>
      <xdr:rowOff>114300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70294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27</xdr:row>
      <xdr:rowOff>28575</xdr:rowOff>
    </xdr:from>
    <xdr:to>
      <xdr:col>7</xdr:col>
      <xdr:colOff>28575</xdr:colOff>
      <xdr:row>28</xdr:row>
      <xdr:rowOff>114300</xdr:rowOff>
    </xdr:to>
    <xdr:pic>
      <xdr:nvPicPr>
        <xdr:cNvPr id="10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33825" y="702945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32</xdr:row>
      <xdr:rowOff>47625</xdr:rowOff>
    </xdr:from>
    <xdr:to>
      <xdr:col>2</xdr:col>
      <xdr:colOff>857250</xdr:colOff>
      <xdr:row>33</xdr:row>
      <xdr:rowOff>133350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8410575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38100</xdr:rowOff>
    </xdr:from>
    <xdr:to>
      <xdr:col>7</xdr:col>
      <xdr:colOff>9525</xdr:colOff>
      <xdr:row>33</xdr:row>
      <xdr:rowOff>123825</xdr:rowOff>
    </xdr:to>
    <xdr:pic>
      <xdr:nvPicPr>
        <xdr:cNvPr id="12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52875" y="840105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4</xdr:col>
      <xdr:colOff>38100</xdr:colOff>
      <xdr:row>5</xdr:row>
      <xdr:rowOff>66675</xdr:rowOff>
    </xdr:to>
    <xdr:pic>
      <xdr:nvPicPr>
        <xdr:cNvPr id="13" name="Рисунок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7620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8</xdr:row>
      <xdr:rowOff>38100</xdr:rowOff>
    </xdr:from>
    <xdr:to>
      <xdr:col>2</xdr:col>
      <xdr:colOff>857250</xdr:colOff>
      <xdr:row>9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81175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8</xdr:row>
      <xdr:rowOff>38100</xdr:rowOff>
    </xdr:from>
    <xdr:to>
      <xdr:col>6</xdr:col>
      <xdr:colOff>933450</xdr:colOff>
      <xdr:row>10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7811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13</xdr:row>
      <xdr:rowOff>38100</xdr:rowOff>
    </xdr:from>
    <xdr:to>
      <xdr:col>2</xdr:col>
      <xdr:colOff>885825</xdr:colOff>
      <xdr:row>14</xdr:row>
      <xdr:rowOff>152400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31813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13</xdr:row>
      <xdr:rowOff>19050</xdr:rowOff>
    </xdr:from>
    <xdr:to>
      <xdr:col>6</xdr:col>
      <xdr:colOff>914400</xdr:colOff>
      <xdr:row>15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</xdr:row>
      <xdr:rowOff>66675</xdr:rowOff>
    </xdr:from>
    <xdr:to>
      <xdr:col>2</xdr:col>
      <xdr:colOff>933450</xdr:colOff>
      <xdr:row>20</xdr:row>
      <xdr:rowOff>9525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46196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18</xdr:row>
      <xdr:rowOff>38100</xdr:rowOff>
    </xdr:from>
    <xdr:to>
      <xdr:col>6</xdr:col>
      <xdr:colOff>971550</xdr:colOff>
      <xdr:row>20</xdr:row>
      <xdr:rowOff>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4591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23</xdr:row>
      <xdr:rowOff>57150</xdr:rowOff>
    </xdr:from>
    <xdr:to>
      <xdr:col>2</xdr:col>
      <xdr:colOff>914400</xdr:colOff>
      <xdr:row>25</xdr:row>
      <xdr:rowOff>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60198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23</xdr:row>
      <xdr:rowOff>76200</xdr:rowOff>
    </xdr:from>
    <xdr:to>
      <xdr:col>6</xdr:col>
      <xdr:colOff>952500</xdr:colOff>
      <xdr:row>25</xdr:row>
      <xdr:rowOff>9525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7650" y="60388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923925</xdr:colOff>
      <xdr:row>30</xdr:row>
      <xdr:rowOff>47625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6325" y="740092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28</xdr:row>
      <xdr:rowOff>38100</xdr:rowOff>
    </xdr:from>
    <xdr:to>
      <xdr:col>7</xdr:col>
      <xdr:colOff>38100</xdr:colOff>
      <xdr:row>30</xdr:row>
      <xdr:rowOff>38100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19550" y="74104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4</xdr:col>
      <xdr:colOff>28575</xdr:colOff>
      <xdr:row>5</xdr:row>
      <xdr:rowOff>38100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47625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8</xdr:row>
      <xdr:rowOff>85725</xdr:rowOff>
    </xdr:from>
    <xdr:to>
      <xdr:col>2</xdr:col>
      <xdr:colOff>962025</xdr:colOff>
      <xdr:row>10</xdr:row>
      <xdr:rowOff>57150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022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8</xdr:row>
      <xdr:rowOff>104775</xdr:rowOff>
    </xdr:from>
    <xdr:to>
      <xdr:col>7</xdr:col>
      <xdr:colOff>57150</xdr:colOff>
      <xdr:row>10</xdr:row>
      <xdr:rowOff>38100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81927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66675</xdr:rowOff>
    </xdr:from>
    <xdr:to>
      <xdr:col>2</xdr:col>
      <xdr:colOff>952500</xdr:colOff>
      <xdr:row>15</xdr:row>
      <xdr:rowOff>47625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33051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13</xdr:row>
      <xdr:rowOff>85725</xdr:rowOff>
    </xdr:from>
    <xdr:to>
      <xdr:col>7</xdr:col>
      <xdr:colOff>142875</xdr:colOff>
      <xdr:row>15</xdr:row>
      <xdr:rowOff>38100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332422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18</xdr:row>
      <xdr:rowOff>28575</xdr:rowOff>
    </xdr:from>
    <xdr:to>
      <xdr:col>2</xdr:col>
      <xdr:colOff>914400</xdr:colOff>
      <xdr:row>20</xdr:row>
      <xdr:rowOff>38100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47720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</xdr:row>
      <xdr:rowOff>38100</xdr:rowOff>
    </xdr:from>
    <xdr:to>
      <xdr:col>7</xdr:col>
      <xdr:colOff>190500</xdr:colOff>
      <xdr:row>20</xdr:row>
      <xdr:rowOff>38100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67175" y="47815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47625</xdr:rowOff>
    </xdr:from>
    <xdr:to>
      <xdr:col>2</xdr:col>
      <xdr:colOff>1000125</xdr:colOff>
      <xdr:row>25</xdr:row>
      <xdr:rowOff>66675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62769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23</xdr:row>
      <xdr:rowOff>28575</xdr:rowOff>
    </xdr:from>
    <xdr:to>
      <xdr:col>7</xdr:col>
      <xdr:colOff>180975</xdr:colOff>
      <xdr:row>25</xdr:row>
      <xdr:rowOff>66675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6257925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4</xdr:col>
      <xdr:colOff>28575</xdr:colOff>
      <xdr:row>5</xdr:row>
      <xdr:rowOff>57150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66675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8</xdr:row>
      <xdr:rowOff>76200</xdr:rowOff>
    </xdr:from>
    <xdr:to>
      <xdr:col>2</xdr:col>
      <xdr:colOff>942975</xdr:colOff>
      <xdr:row>10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857375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8</xdr:row>
      <xdr:rowOff>85725</xdr:rowOff>
    </xdr:from>
    <xdr:to>
      <xdr:col>7</xdr:col>
      <xdr:colOff>238125</xdr:colOff>
      <xdr:row>10</xdr:row>
      <xdr:rowOff>85725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866900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3</xdr:col>
      <xdr:colOff>695325</xdr:colOff>
      <xdr:row>5</xdr:row>
      <xdr:rowOff>57150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66675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8</xdr:row>
      <xdr:rowOff>28575</xdr:rowOff>
    </xdr:from>
    <xdr:to>
      <xdr:col>2</xdr:col>
      <xdr:colOff>914400</xdr:colOff>
      <xdr:row>9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7526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12</xdr:row>
      <xdr:rowOff>76200</xdr:rowOff>
    </xdr:from>
    <xdr:to>
      <xdr:col>2</xdr:col>
      <xdr:colOff>990600</xdr:colOff>
      <xdr:row>13</xdr:row>
      <xdr:rowOff>76200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2194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12</xdr:row>
      <xdr:rowOff>57150</xdr:rowOff>
    </xdr:from>
    <xdr:to>
      <xdr:col>6</xdr:col>
      <xdr:colOff>981075</xdr:colOff>
      <xdr:row>13</xdr:row>
      <xdr:rowOff>95250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320040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38100</xdr:rowOff>
    </xdr:from>
    <xdr:to>
      <xdr:col>6</xdr:col>
      <xdr:colOff>895350</xdr:colOff>
      <xdr:row>9</xdr:row>
      <xdr:rowOff>76200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762125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17</xdr:row>
      <xdr:rowOff>47625</xdr:rowOff>
    </xdr:from>
    <xdr:to>
      <xdr:col>2</xdr:col>
      <xdr:colOff>981075</xdr:colOff>
      <xdr:row>19</xdr:row>
      <xdr:rowOff>9525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4629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17</xdr:row>
      <xdr:rowOff>28575</xdr:rowOff>
    </xdr:from>
    <xdr:to>
      <xdr:col>7</xdr:col>
      <xdr:colOff>28575</xdr:colOff>
      <xdr:row>19</xdr:row>
      <xdr:rowOff>28575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46101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22</xdr:row>
      <xdr:rowOff>19050</xdr:rowOff>
    </xdr:from>
    <xdr:to>
      <xdr:col>3</xdr:col>
      <xdr:colOff>114300</xdr:colOff>
      <xdr:row>23</xdr:row>
      <xdr:rowOff>95250</xdr:rowOff>
    </xdr:to>
    <xdr:pic>
      <xdr:nvPicPr>
        <xdr:cNvPr id="7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59150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22</xdr:row>
      <xdr:rowOff>38100</xdr:rowOff>
    </xdr:from>
    <xdr:to>
      <xdr:col>7</xdr:col>
      <xdr:colOff>161925</xdr:colOff>
      <xdr:row>24</xdr:row>
      <xdr:rowOff>28575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593407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4</xdr:col>
      <xdr:colOff>38100</xdr:colOff>
      <xdr:row>5</xdr:row>
      <xdr:rowOff>57150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66675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8</xdr:row>
      <xdr:rowOff>57150</xdr:rowOff>
    </xdr:from>
    <xdr:to>
      <xdr:col>2</xdr:col>
      <xdr:colOff>885825</xdr:colOff>
      <xdr:row>9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7907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8</xdr:row>
      <xdr:rowOff>19050</xdr:rowOff>
    </xdr:from>
    <xdr:to>
      <xdr:col>6</xdr:col>
      <xdr:colOff>904875</xdr:colOff>
      <xdr:row>9</xdr:row>
      <xdr:rowOff>123825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75260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47625</xdr:rowOff>
    </xdr:from>
    <xdr:to>
      <xdr:col>2</xdr:col>
      <xdr:colOff>904875</xdr:colOff>
      <xdr:row>13</xdr:row>
      <xdr:rowOff>85725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0956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12</xdr:row>
      <xdr:rowOff>28575</xdr:rowOff>
    </xdr:from>
    <xdr:to>
      <xdr:col>6</xdr:col>
      <xdr:colOff>981075</xdr:colOff>
      <xdr:row>13</xdr:row>
      <xdr:rowOff>114300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076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76200</xdr:rowOff>
    </xdr:from>
    <xdr:to>
      <xdr:col>2</xdr:col>
      <xdr:colOff>952500</xdr:colOff>
      <xdr:row>19</xdr:row>
      <xdr:rowOff>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448627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17</xdr:row>
      <xdr:rowOff>28575</xdr:rowOff>
    </xdr:from>
    <xdr:to>
      <xdr:col>6</xdr:col>
      <xdr:colOff>1000125</xdr:colOff>
      <xdr:row>19</xdr:row>
      <xdr:rowOff>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443865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66675</xdr:rowOff>
    </xdr:from>
    <xdr:to>
      <xdr:col>2</xdr:col>
      <xdr:colOff>933450</xdr:colOff>
      <xdr:row>24</xdr:row>
      <xdr:rowOff>9525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57626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47625</xdr:rowOff>
    </xdr:from>
    <xdr:to>
      <xdr:col>7</xdr:col>
      <xdr:colOff>76200</xdr:colOff>
      <xdr:row>23</xdr:row>
      <xdr:rowOff>142875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5743575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27</xdr:row>
      <xdr:rowOff>28575</xdr:rowOff>
    </xdr:from>
    <xdr:to>
      <xdr:col>2</xdr:col>
      <xdr:colOff>923925</xdr:colOff>
      <xdr:row>28</xdr:row>
      <xdr:rowOff>114300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70866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27</xdr:row>
      <xdr:rowOff>28575</xdr:rowOff>
    </xdr:from>
    <xdr:to>
      <xdr:col>7</xdr:col>
      <xdr:colOff>28575</xdr:colOff>
      <xdr:row>28</xdr:row>
      <xdr:rowOff>114300</xdr:rowOff>
    </xdr:to>
    <xdr:pic>
      <xdr:nvPicPr>
        <xdr:cNvPr id="10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33825" y="70866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32</xdr:row>
      <xdr:rowOff>47625</xdr:rowOff>
    </xdr:from>
    <xdr:to>
      <xdr:col>2</xdr:col>
      <xdr:colOff>857250</xdr:colOff>
      <xdr:row>33</xdr:row>
      <xdr:rowOff>133350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8467725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38100</xdr:rowOff>
    </xdr:from>
    <xdr:to>
      <xdr:col>7</xdr:col>
      <xdr:colOff>9525</xdr:colOff>
      <xdr:row>33</xdr:row>
      <xdr:rowOff>123825</xdr:rowOff>
    </xdr:to>
    <xdr:pic>
      <xdr:nvPicPr>
        <xdr:cNvPr id="12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52875" y="845820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4</xdr:col>
      <xdr:colOff>19050</xdr:colOff>
      <xdr:row>5</xdr:row>
      <xdr:rowOff>47625</xdr:rowOff>
    </xdr:to>
    <xdr:pic>
      <xdr:nvPicPr>
        <xdr:cNvPr id="13" name="Рисунок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5715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8</xdr:row>
      <xdr:rowOff>38100</xdr:rowOff>
    </xdr:from>
    <xdr:to>
      <xdr:col>2</xdr:col>
      <xdr:colOff>857250</xdr:colOff>
      <xdr:row>9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77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8</xdr:row>
      <xdr:rowOff>38100</xdr:rowOff>
    </xdr:from>
    <xdr:to>
      <xdr:col>6</xdr:col>
      <xdr:colOff>933450</xdr:colOff>
      <xdr:row>10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7716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13</xdr:row>
      <xdr:rowOff>38100</xdr:rowOff>
    </xdr:from>
    <xdr:to>
      <xdr:col>2</xdr:col>
      <xdr:colOff>885825</xdr:colOff>
      <xdr:row>14</xdr:row>
      <xdr:rowOff>152400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31718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13</xdr:row>
      <xdr:rowOff>19050</xdr:rowOff>
    </xdr:from>
    <xdr:to>
      <xdr:col>6</xdr:col>
      <xdr:colOff>914400</xdr:colOff>
      <xdr:row>15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3152775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</xdr:row>
      <xdr:rowOff>66675</xdr:rowOff>
    </xdr:from>
    <xdr:to>
      <xdr:col>2</xdr:col>
      <xdr:colOff>933450</xdr:colOff>
      <xdr:row>20</xdr:row>
      <xdr:rowOff>9525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46101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18</xdr:row>
      <xdr:rowOff>38100</xdr:rowOff>
    </xdr:from>
    <xdr:to>
      <xdr:col>6</xdr:col>
      <xdr:colOff>971550</xdr:colOff>
      <xdr:row>20</xdr:row>
      <xdr:rowOff>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0" y="4581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23</xdr:row>
      <xdr:rowOff>57150</xdr:rowOff>
    </xdr:from>
    <xdr:to>
      <xdr:col>2</xdr:col>
      <xdr:colOff>914400</xdr:colOff>
      <xdr:row>25</xdr:row>
      <xdr:rowOff>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7775" y="601027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23</xdr:row>
      <xdr:rowOff>76200</xdr:rowOff>
    </xdr:from>
    <xdr:to>
      <xdr:col>6</xdr:col>
      <xdr:colOff>952500</xdr:colOff>
      <xdr:row>25</xdr:row>
      <xdr:rowOff>9525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60293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923925</xdr:colOff>
      <xdr:row>30</xdr:row>
      <xdr:rowOff>47625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0" y="73914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28</xdr:row>
      <xdr:rowOff>38100</xdr:rowOff>
    </xdr:from>
    <xdr:to>
      <xdr:col>7</xdr:col>
      <xdr:colOff>38100</xdr:colOff>
      <xdr:row>30</xdr:row>
      <xdr:rowOff>38100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52900" y="74009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3</xdr:col>
      <xdr:colOff>771525</xdr:colOff>
      <xdr:row>5</xdr:row>
      <xdr:rowOff>47625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5715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8</xdr:row>
      <xdr:rowOff>38100</xdr:rowOff>
    </xdr:from>
    <xdr:to>
      <xdr:col>2</xdr:col>
      <xdr:colOff>904875</xdr:colOff>
      <xdr:row>10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7240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19050</xdr:rowOff>
    </xdr:from>
    <xdr:to>
      <xdr:col>6</xdr:col>
      <xdr:colOff>914400</xdr:colOff>
      <xdr:row>10</xdr:row>
      <xdr:rowOff>47625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70497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13</xdr:row>
      <xdr:rowOff>19050</xdr:rowOff>
    </xdr:from>
    <xdr:to>
      <xdr:col>2</xdr:col>
      <xdr:colOff>952500</xdr:colOff>
      <xdr:row>15</xdr:row>
      <xdr:rowOff>47625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1051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13</xdr:row>
      <xdr:rowOff>38100</xdr:rowOff>
    </xdr:from>
    <xdr:to>
      <xdr:col>6</xdr:col>
      <xdr:colOff>981075</xdr:colOff>
      <xdr:row>15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31242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28575</xdr:rowOff>
    </xdr:from>
    <xdr:to>
      <xdr:col>2</xdr:col>
      <xdr:colOff>933450</xdr:colOff>
      <xdr:row>20</xdr:row>
      <xdr:rowOff>38100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451485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18</xdr:row>
      <xdr:rowOff>57150</xdr:rowOff>
    </xdr:from>
    <xdr:to>
      <xdr:col>7</xdr:col>
      <xdr:colOff>38100</xdr:colOff>
      <xdr:row>20</xdr:row>
      <xdr:rowOff>57150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45434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19050</xdr:rowOff>
    </xdr:from>
    <xdr:to>
      <xdr:col>2</xdr:col>
      <xdr:colOff>952500</xdr:colOff>
      <xdr:row>25</xdr:row>
      <xdr:rowOff>38100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589597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23</xdr:row>
      <xdr:rowOff>38100</xdr:rowOff>
    </xdr:from>
    <xdr:to>
      <xdr:col>7</xdr:col>
      <xdr:colOff>57150</xdr:colOff>
      <xdr:row>25</xdr:row>
      <xdr:rowOff>76200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59150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3</xdr:col>
      <xdr:colOff>762000</xdr:colOff>
      <xdr:row>5</xdr:row>
      <xdr:rowOff>47625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5715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27"/>
  <sheetViews>
    <sheetView view="pageBreakPreview" zoomScaleNormal="120" zoomScaleSheetLayoutView="100" zoomScalePageLayoutView="0" workbookViewId="0" topLeftCell="A1">
      <selection activeCell="A6" sqref="A6:H6"/>
    </sheetView>
  </sheetViews>
  <sheetFormatPr defaultColWidth="9.140625" defaultRowHeight="12.75" customHeight="1"/>
  <cols>
    <col min="1" max="2" width="7.5742187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239</v>
      </c>
      <c r="B7" s="38"/>
      <c r="C7" s="38"/>
      <c r="D7" s="38"/>
      <c r="E7" s="38"/>
      <c r="F7" s="38"/>
      <c r="G7" s="38"/>
      <c r="H7" s="38"/>
    </row>
    <row r="8" spans="1:8" ht="10.5" customHeight="1" thickBot="1">
      <c r="A8" s="38"/>
      <c r="B8" s="38"/>
      <c r="C8" s="38"/>
      <c r="D8" s="38"/>
      <c r="E8" s="38"/>
      <c r="F8" s="38"/>
      <c r="G8" s="38"/>
      <c r="H8" s="38"/>
    </row>
    <row r="9" spans="1:8" ht="51" customHeight="1">
      <c r="A9" s="44" t="s">
        <v>1</v>
      </c>
      <c r="B9" s="41"/>
      <c r="C9" s="39"/>
      <c r="D9" s="40"/>
      <c r="E9" s="41" t="s">
        <v>3</v>
      </c>
      <c r="F9" s="41"/>
      <c r="G9" s="42"/>
      <c r="H9" s="43"/>
    </row>
    <row r="10" spans="1:8" ht="20.25" customHeight="1">
      <c r="A10" s="29" t="s">
        <v>0</v>
      </c>
      <c r="B10" s="30"/>
      <c r="C10" s="30"/>
      <c r="D10" s="30"/>
      <c r="E10" s="30"/>
      <c r="F10" s="30"/>
      <c r="G10" s="30"/>
      <c r="H10" s="31"/>
    </row>
    <row r="11" spans="1:9" s="5" customFormat="1" ht="20.25" customHeight="1">
      <c r="A11" s="32" t="s">
        <v>9</v>
      </c>
      <c r="B11" s="33"/>
      <c r="C11" s="33"/>
      <c r="D11" s="7">
        <f>104358*1.15</f>
        <v>120011.7</v>
      </c>
      <c r="E11" s="34" t="s">
        <v>249</v>
      </c>
      <c r="F11" s="33"/>
      <c r="G11" s="33"/>
      <c r="H11" s="9">
        <f>105863*1.15</f>
        <v>121742.45</v>
      </c>
      <c r="I11" s="4"/>
    </row>
    <row r="12" spans="1:9" s="5" customFormat="1" ht="20.25" customHeight="1" thickBot="1">
      <c r="A12" s="13" t="s">
        <v>10</v>
      </c>
      <c r="B12" s="14"/>
      <c r="C12" s="14"/>
      <c r="D12" s="8">
        <f>104937*1.15</f>
        <v>120677.54999999999</v>
      </c>
      <c r="E12" s="15" t="s">
        <v>250</v>
      </c>
      <c r="F12" s="14"/>
      <c r="G12" s="14"/>
      <c r="H12" s="10">
        <f>106441*1.15</f>
        <v>122407.15</v>
      </c>
      <c r="I12" s="4"/>
    </row>
    <row r="13" spans="1:8" ht="52.5" customHeight="1">
      <c r="A13" s="19" t="s">
        <v>2</v>
      </c>
      <c r="B13" s="20"/>
      <c r="C13" s="21"/>
      <c r="D13" s="22"/>
      <c r="E13" s="20" t="s">
        <v>4</v>
      </c>
      <c r="F13" s="20"/>
      <c r="G13" s="21"/>
      <c r="H13" s="23"/>
    </row>
    <row r="14" spans="1:9" ht="12.75" customHeight="1">
      <c r="A14" s="24" t="s">
        <v>0</v>
      </c>
      <c r="B14" s="25"/>
      <c r="C14" s="25"/>
      <c r="D14" s="25"/>
      <c r="E14" s="25"/>
      <c r="F14" s="25"/>
      <c r="G14" s="25"/>
      <c r="H14" s="26"/>
      <c r="I14" s="6"/>
    </row>
    <row r="15" spans="1:9" ht="7.5" customHeight="1">
      <c r="A15" s="24"/>
      <c r="B15" s="25"/>
      <c r="C15" s="25"/>
      <c r="D15" s="27"/>
      <c r="E15" s="25"/>
      <c r="F15" s="25"/>
      <c r="G15" s="25"/>
      <c r="H15" s="28"/>
      <c r="I15" s="6"/>
    </row>
    <row r="16" spans="1:9" s="5" customFormat="1" ht="20.25" customHeight="1">
      <c r="A16" s="13" t="s">
        <v>11</v>
      </c>
      <c r="B16" s="14"/>
      <c r="C16" s="14"/>
      <c r="D16" s="7">
        <f>131775*1.15</f>
        <v>151541.25</v>
      </c>
      <c r="E16" s="15" t="s">
        <v>13</v>
      </c>
      <c r="F16" s="14"/>
      <c r="G16" s="14"/>
      <c r="H16" s="9">
        <f>133282*1.15</f>
        <v>153274.3</v>
      </c>
      <c r="I16" s="4"/>
    </row>
    <row r="17" spans="1:9" s="5" customFormat="1" ht="20.25" customHeight="1" thickBot="1">
      <c r="A17" s="13" t="s">
        <v>12</v>
      </c>
      <c r="B17" s="14"/>
      <c r="C17" s="14"/>
      <c r="D17" s="8">
        <f>132355*1.15</f>
        <v>152208.25</v>
      </c>
      <c r="E17" s="15" t="s">
        <v>14</v>
      </c>
      <c r="F17" s="14"/>
      <c r="G17" s="14"/>
      <c r="H17" s="10">
        <f>133862*1.15</f>
        <v>153941.3</v>
      </c>
      <c r="I17" s="4"/>
    </row>
    <row r="18" spans="1:8" ht="48" customHeight="1">
      <c r="A18" s="19" t="s">
        <v>5</v>
      </c>
      <c r="B18" s="20"/>
      <c r="C18" s="21"/>
      <c r="D18" s="22"/>
      <c r="E18" s="20" t="s">
        <v>6</v>
      </c>
      <c r="F18" s="20"/>
      <c r="G18" s="21"/>
      <c r="H18" s="23"/>
    </row>
    <row r="19" spans="1:9" ht="12.75" customHeight="1">
      <c r="A19" s="24" t="s">
        <v>0</v>
      </c>
      <c r="B19" s="25"/>
      <c r="C19" s="25"/>
      <c r="D19" s="25"/>
      <c r="E19" s="25"/>
      <c r="F19" s="25"/>
      <c r="G19" s="25"/>
      <c r="H19" s="26"/>
      <c r="I19" s="6"/>
    </row>
    <row r="20" spans="1:9" ht="6.75" customHeight="1">
      <c r="A20" s="24"/>
      <c r="B20" s="25"/>
      <c r="C20" s="25"/>
      <c r="D20" s="27"/>
      <c r="E20" s="25"/>
      <c r="F20" s="25"/>
      <c r="G20" s="25"/>
      <c r="H20" s="28"/>
      <c r="I20" s="6"/>
    </row>
    <row r="21" spans="1:9" s="5" customFormat="1" ht="18" customHeight="1">
      <c r="A21" s="13" t="s">
        <v>15</v>
      </c>
      <c r="B21" s="14"/>
      <c r="C21" s="14"/>
      <c r="D21" s="7">
        <f>168777*1.15</f>
        <v>194093.55</v>
      </c>
      <c r="E21" s="15" t="s">
        <v>17</v>
      </c>
      <c r="F21" s="14"/>
      <c r="G21" s="14"/>
      <c r="H21" s="9">
        <f>171129*1.15</f>
        <v>196798.34999999998</v>
      </c>
      <c r="I21" s="4"/>
    </row>
    <row r="22" spans="1:9" s="5" customFormat="1" ht="18" customHeight="1" thickBot="1">
      <c r="A22" s="13" t="s">
        <v>16</v>
      </c>
      <c r="B22" s="14"/>
      <c r="C22" s="14"/>
      <c r="D22" s="8">
        <f>169357*1.15</f>
        <v>194760.55</v>
      </c>
      <c r="E22" s="15" t="s">
        <v>18</v>
      </c>
      <c r="F22" s="14"/>
      <c r="G22" s="14"/>
      <c r="H22" s="10">
        <f>171708*1.15</f>
        <v>197464.19999999998</v>
      </c>
      <c r="I22" s="4"/>
    </row>
    <row r="23" spans="1:8" ht="54.75" customHeight="1">
      <c r="A23" s="19" t="s">
        <v>7</v>
      </c>
      <c r="B23" s="20"/>
      <c r="C23" s="21"/>
      <c r="D23" s="22"/>
      <c r="E23" s="20" t="s">
        <v>8</v>
      </c>
      <c r="F23" s="20"/>
      <c r="G23" s="21"/>
      <c r="H23" s="23"/>
    </row>
    <row r="24" spans="1:9" ht="12.75" customHeight="1">
      <c r="A24" s="24" t="s">
        <v>0</v>
      </c>
      <c r="B24" s="25"/>
      <c r="C24" s="25"/>
      <c r="D24" s="25"/>
      <c r="E24" s="25"/>
      <c r="F24" s="25"/>
      <c r="G24" s="25"/>
      <c r="H24" s="26"/>
      <c r="I24" s="6"/>
    </row>
    <row r="25" spans="1:9" ht="7.5" customHeight="1">
      <c r="A25" s="24"/>
      <c r="B25" s="25"/>
      <c r="C25" s="25"/>
      <c r="D25" s="27"/>
      <c r="E25" s="25"/>
      <c r="F25" s="25"/>
      <c r="G25" s="25"/>
      <c r="H25" s="28"/>
      <c r="I25" s="6"/>
    </row>
    <row r="26" spans="1:9" s="5" customFormat="1" ht="19.5" customHeight="1">
      <c r="A26" s="13" t="s">
        <v>19</v>
      </c>
      <c r="B26" s="14"/>
      <c r="C26" s="14"/>
      <c r="D26" s="7">
        <f>199960*1.15</f>
        <v>229953.99999999997</v>
      </c>
      <c r="E26" s="15" t="s">
        <v>21</v>
      </c>
      <c r="F26" s="14"/>
      <c r="G26" s="14"/>
      <c r="H26" s="9">
        <f>202218*1.15</f>
        <v>232550.69999999998</v>
      </c>
      <c r="I26" s="4"/>
    </row>
    <row r="27" spans="1:9" s="5" customFormat="1" ht="19.5" customHeight="1" thickBot="1">
      <c r="A27" s="16" t="s">
        <v>20</v>
      </c>
      <c r="B27" s="17"/>
      <c r="C27" s="17"/>
      <c r="D27" s="11">
        <f>200538*1.15</f>
        <v>230618.69999999998</v>
      </c>
      <c r="E27" s="18" t="s">
        <v>22</v>
      </c>
      <c r="F27" s="17"/>
      <c r="G27" s="17"/>
      <c r="H27" s="12">
        <f>202797*1.15</f>
        <v>233216.55</v>
      </c>
      <c r="I27" s="4"/>
    </row>
  </sheetData>
  <sheetProtection selectLockedCells="1" selectUnlockedCells="1"/>
  <mergeCells count="39">
    <mergeCell ref="F1:H5"/>
    <mergeCell ref="A6:H6"/>
    <mergeCell ref="A7:H8"/>
    <mergeCell ref="C9:D9"/>
    <mergeCell ref="E9:F9"/>
    <mergeCell ref="G9:H9"/>
    <mergeCell ref="A9:B9"/>
    <mergeCell ref="A10:H10"/>
    <mergeCell ref="A11:C11"/>
    <mergeCell ref="E11:G11"/>
    <mergeCell ref="A12:C12"/>
    <mergeCell ref="E12:G12"/>
    <mergeCell ref="A13:B13"/>
    <mergeCell ref="C13:D13"/>
    <mergeCell ref="E13:F13"/>
    <mergeCell ref="G13:H13"/>
    <mergeCell ref="A14:H15"/>
    <mergeCell ref="A16:C16"/>
    <mergeCell ref="E16:G16"/>
    <mergeCell ref="A21:C21"/>
    <mergeCell ref="E21:G21"/>
    <mergeCell ref="G18:H18"/>
    <mergeCell ref="A22:C22"/>
    <mergeCell ref="E22:G22"/>
    <mergeCell ref="A19:H20"/>
    <mergeCell ref="A17:C17"/>
    <mergeCell ref="E17:G17"/>
    <mergeCell ref="A18:B18"/>
    <mergeCell ref="C18:D18"/>
    <mergeCell ref="E18:F18"/>
    <mergeCell ref="A26:C26"/>
    <mergeCell ref="E26:G26"/>
    <mergeCell ref="A27:C27"/>
    <mergeCell ref="E27:G27"/>
    <mergeCell ref="A23:B23"/>
    <mergeCell ref="C23:D23"/>
    <mergeCell ref="E23:F23"/>
    <mergeCell ref="G23:H23"/>
    <mergeCell ref="A24:H25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3"/>
  <sheetViews>
    <sheetView tabSelected="1" view="pageBreakPreview" zoomScaleNormal="120" zoomScaleSheetLayoutView="100" zoomScalePageLayoutView="0" workbookViewId="0" topLeftCell="A1">
      <selection activeCell="H13" sqref="H13"/>
    </sheetView>
  </sheetViews>
  <sheetFormatPr defaultColWidth="9.140625" defaultRowHeight="12.75" customHeight="1"/>
  <cols>
    <col min="1" max="1" width="7.57421875" style="0" customWidth="1"/>
    <col min="2" max="2" width="8.8515625" style="0" customWidth="1"/>
    <col min="3" max="3" width="15.140625" style="0" customWidth="1"/>
    <col min="4" max="4" width="12.28125" style="1" customWidth="1"/>
    <col min="5" max="5" width="7.57421875" style="0" customWidth="1"/>
    <col min="6" max="6" width="8.71093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248</v>
      </c>
      <c r="B7" s="38"/>
      <c r="C7" s="38"/>
      <c r="D7" s="38"/>
      <c r="E7" s="38"/>
      <c r="F7" s="38"/>
      <c r="G7" s="38"/>
      <c r="H7" s="38"/>
    </row>
    <row r="8" spans="1:8" ht="18.75" customHeight="1" thickBot="1">
      <c r="A8" s="38"/>
      <c r="B8" s="38"/>
      <c r="C8" s="38"/>
      <c r="D8" s="38"/>
      <c r="E8" s="38"/>
      <c r="F8" s="38"/>
      <c r="G8" s="38"/>
      <c r="H8" s="38"/>
    </row>
    <row r="9" spans="1:8" ht="48.75" customHeight="1">
      <c r="A9" s="44" t="s">
        <v>233</v>
      </c>
      <c r="B9" s="41"/>
      <c r="C9" s="39"/>
      <c r="D9" s="40"/>
      <c r="E9" s="41" t="s">
        <v>234</v>
      </c>
      <c r="F9" s="41"/>
      <c r="G9" s="42"/>
      <c r="H9" s="43"/>
    </row>
    <row r="10" spans="1:8" ht="12.75" customHeight="1">
      <c r="A10" s="24" t="s">
        <v>0</v>
      </c>
      <c r="B10" s="25"/>
      <c r="C10" s="25"/>
      <c r="D10" s="25"/>
      <c r="E10" s="25"/>
      <c r="F10" s="25"/>
      <c r="G10" s="25"/>
      <c r="H10" s="26"/>
    </row>
    <row r="11" spans="1:8" ht="9.75" customHeight="1">
      <c r="A11" s="24"/>
      <c r="B11" s="25"/>
      <c r="C11" s="25"/>
      <c r="D11" s="25"/>
      <c r="E11" s="25"/>
      <c r="F11" s="25"/>
      <c r="G11" s="25"/>
      <c r="H11" s="26"/>
    </row>
    <row r="12" spans="1:9" s="5" customFormat="1" ht="20.25" customHeight="1">
      <c r="A12" s="13" t="s">
        <v>235</v>
      </c>
      <c r="B12" s="14"/>
      <c r="C12" s="14"/>
      <c r="D12" s="7">
        <f>316585*1.15</f>
        <v>364072.75</v>
      </c>
      <c r="E12" s="15" t="s">
        <v>236</v>
      </c>
      <c r="F12" s="14"/>
      <c r="G12" s="14"/>
      <c r="H12" s="9">
        <f>318843*1.15</f>
        <v>366669.44999999995</v>
      </c>
      <c r="I12" s="4"/>
    </row>
    <row r="13" spans="1:9" s="5" customFormat="1" ht="20.25" customHeight="1" thickBot="1">
      <c r="A13" s="16" t="s">
        <v>237</v>
      </c>
      <c r="B13" s="17"/>
      <c r="C13" s="17"/>
      <c r="D13" s="11">
        <f>317819*1.15</f>
        <v>365491.85</v>
      </c>
      <c r="E13" s="18" t="s">
        <v>238</v>
      </c>
      <c r="F13" s="17"/>
      <c r="G13" s="17"/>
      <c r="H13" s="12">
        <f>320079*1.15</f>
        <v>368090.85</v>
      </c>
      <c r="I13" s="4"/>
    </row>
  </sheetData>
  <sheetProtection selectLockedCells="1" selectUnlockedCells="1"/>
  <mergeCells count="12">
    <mergeCell ref="A10:H11"/>
    <mergeCell ref="A12:C12"/>
    <mergeCell ref="E12:G12"/>
    <mergeCell ref="A13:C13"/>
    <mergeCell ref="E13:G13"/>
    <mergeCell ref="F1:H5"/>
    <mergeCell ref="A6:H6"/>
    <mergeCell ref="A7:H8"/>
    <mergeCell ref="A9:B9"/>
    <mergeCell ref="C9:D9"/>
    <mergeCell ref="E9:F9"/>
    <mergeCell ref="G9:H9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7"/>
  <sheetViews>
    <sheetView view="pageBreakPreview" zoomScaleNormal="120" zoomScaleSheetLayoutView="100" zoomScalePageLayoutView="0" workbookViewId="0" topLeftCell="A4">
      <selection activeCell="H38" sqref="H38"/>
    </sheetView>
  </sheetViews>
  <sheetFormatPr defaultColWidth="9.140625" defaultRowHeight="12.75" customHeight="1"/>
  <cols>
    <col min="1" max="2" width="7.5742187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19.5" customHeight="1">
      <c r="A7" s="38" t="s">
        <v>240</v>
      </c>
      <c r="B7" s="38"/>
      <c r="C7" s="38"/>
      <c r="D7" s="38"/>
      <c r="E7" s="38"/>
      <c r="F7" s="38"/>
      <c r="G7" s="38"/>
      <c r="H7" s="38"/>
    </row>
    <row r="8" spans="1:8" ht="14.25" customHeight="1" thickBot="1">
      <c r="A8" s="38"/>
      <c r="B8" s="38"/>
      <c r="C8" s="38"/>
      <c r="D8" s="38"/>
      <c r="E8" s="38"/>
      <c r="F8" s="38"/>
      <c r="G8" s="38"/>
      <c r="H8" s="38"/>
    </row>
    <row r="9" spans="1:8" ht="50.25" customHeight="1">
      <c r="A9" s="44" t="s">
        <v>23</v>
      </c>
      <c r="B9" s="41"/>
      <c r="C9" s="39"/>
      <c r="D9" s="40"/>
      <c r="E9" s="41" t="s">
        <v>24</v>
      </c>
      <c r="F9" s="41"/>
      <c r="G9" s="42"/>
      <c r="H9" s="43"/>
    </row>
    <row r="10" spans="1:8" ht="18.75" customHeight="1">
      <c r="A10" s="29" t="s">
        <v>0</v>
      </c>
      <c r="B10" s="30"/>
      <c r="C10" s="30"/>
      <c r="D10" s="30"/>
      <c r="E10" s="30"/>
      <c r="F10" s="30"/>
      <c r="G10" s="30"/>
      <c r="H10" s="31"/>
    </row>
    <row r="11" spans="1:9" s="5" customFormat="1" ht="17.25" customHeight="1">
      <c r="A11" s="32" t="s">
        <v>25</v>
      </c>
      <c r="B11" s="33"/>
      <c r="C11" s="33"/>
      <c r="D11" s="7">
        <f>131392*1.15</f>
        <v>151100.8</v>
      </c>
      <c r="E11" s="34" t="s">
        <v>26</v>
      </c>
      <c r="F11" s="33"/>
      <c r="G11" s="33"/>
      <c r="H11" s="9">
        <f>132895*1.15</f>
        <v>152829.25</v>
      </c>
      <c r="I11" s="4"/>
    </row>
    <row r="12" spans="1:9" s="5" customFormat="1" ht="17.25" customHeight="1" thickBot="1">
      <c r="A12" s="13" t="s">
        <v>27</v>
      </c>
      <c r="B12" s="14"/>
      <c r="C12" s="14"/>
      <c r="D12" s="8">
        <f>191970*1.15</f>
        <v>220765.49999999997</v>
      </c>
      <c r="E12" s="15" t="s">
        <v>28</v>
      </c>
      <c r="F12" s="14"/>
      <c r="G12" s="14"/>
      <c r="H12" s="10">
        <f>133476*1.15</f>
        <v>153497.4</v>
      </c>
      <c r="I12" s="4"/>
    </row>
    <row r="13" spans="1:8" ht="51.75" customHeight="1">
      <c r="A13" s="19" t="s">
        <v>29</v>
      </c>
      <c r="B13" s="20"/>
      <c r="C13" s="21"/>
      <c r="D13" s="22"/>
      <c r="E13" s="20" t="s">
        <v>30</v>
      </c>
      <c r="F13" s="20"/>
      <c r="G13" s="21"/>
      <c r="H13" s="23"/>
    </row>
    <row r="14" spans="1:9" ht="12.75" customHeight="1">
      <c r="A14" s="24" t="s">
        <v>0</v>
      </c>
      <c r="B14" s="25"/>
      <c r="C14" s="25"/>
      <c r="D14" s="25"/>
      <c r="E14" s="25"/>
      <c r="F14" s="25"/>
      <c r="G14" s="25"/>
      <c r="H14" s="26"/>
      <c r="I14" s="6"/>
    </row>
    <row r="15" spans="1:9" ht="6.75" customHeight="1">
      <c r="A15" s="24"/>
      <c r="B15" s="25"/>
      <c r="C15" s="25"/>
      <c r="D15" s="27"/>
      <c r="E15" s="25"/>
      <c r="F15" s="25"/>
      <c r="G15" s="25"/>
      <c r="H15" s="28"/>
      <c r="I15" s="6"/>
    </row>
    <row r="16" spans="1:9" s="5" customFormat="1" ht="18" customHeight="1">
      <c r="A16" s="13" t="s">
        <v>31</v>
      </c>
      <c r="B16" s="14"/>
      <c r="C16" s="14"/>
      <c r="D16" s="7">
        <f>144343*1.15</f>
        <v>165994.44999999998</v>
      </c>
      <c r="E16" s="15" t="s">
        <v>32</v>
      </c>
      <c r="F16" s="14"/>
      <c r="G16" s="14"/>
      <c r="H16" s="9">
        <f>146414*1.15</f>
        <v>168376.09999999998</v>
      </c>
      <c r="I16" s="4"/>
    </row>
    <row r="17" spans="1:9" s="5" customFormat="1" ht="18" customHeight="1" thickBot="1">
      <c r="A17" s="13" t="s">
        <v>33</v>
      </c>
      <c r="B17" s="14"/>
      <c r="C17" s="14"/>
      <c r="D17" s="8">
        <f>144923*1.15</f>
        <v>166661.44999999998</v>
      </c>
      <c r="E17" s="15" t="s">
        <v>34</v>
      </c>
      <c r="F17" s="14"/>
      <c r="G17" s="14"/>
      <c r="H17" s="10">
        <f>146991*1.15</f>
        <v>169039.65</v>
      </c>
      <c r="I17" s="4"/>
    </row>
    <row r="18" spans="1:8" ht="48.75" customHeight="1">
      <c r="A18" s="19" t="s">
        <v>35</v>
      </c>
      <c r="B18" s="20"/>
      <c r="C18" s="21"/>
      <c r="D18" s="22"/>
      <c r="E18" s="20" t="s">
        <v>36</v>
      </c>
      <c r="F18" s="20"/>
      <c r="G18" s="21"/>
      <c r="H18" s="23"/>
    </row>
    <row r="19" spans="1:9" ht="12.75" customHeight="1">
      <c r="A19" s="24" t="s">
        <v>0</v>
      </c>
      <c r="B19" s="25"/>
      <c r="C19" s="25"/>
      <c r="D19" s="25"/>
      <c r="E19" s="25"/>
      <c r="F19" s="25"/>
      <c r="G19" s="25"/>
      <c r="H19" s="26"/>
      <c r="I19" s="6"/>
    </row>
    <row r="20" spans="1:9" ht="8.25" customHeight="1">
      <c r="A20" s="24"/>
      <c r="B20" s="25"/>
      <c r="C20" s="25"/>
      <c r="D20" s="27"/>
      <c r="E20" s="25"/>
      <c r="F20" s="25"/>
      <c r="G20" s="25"/>
      <c r="H20" s="28"/>
      <c r="I20" s="6"/>
    </row>
    <row r="21" spans="1:9" s="5" customFormat="1" ht="15.75" customHeight="1">
      <c r="A21" s="13" t="s">
        <v>37</v>
      </c>
      <c r="B21" s="14"/>
      <c r="C21" s="14"/>
      <c r="D21" s="7">
        <f>185843*1.15</f>
        <v>213719.44999999998</v>
      </c>
      <c r="E21" s="15" t="s">
        <v>38</v>
      </c>
      <c r="F21" s="14"/>
      <c r="G21" s="14"/>
      <c r="H21" s="9">
        <f>187349*1.15</f>
        <v>215451.34999999998</v>
      </c>
      <c r="I21" s="4"/>
    </row>
    <row r="22" spans="1:9" s="5" customFormat="1" ht="15.75" customHeight="1" thickBot="1">
      <c r="A22" s="13" t="s">
        <v>39</v>
      </c>
      <c r="B22" s="14"/>
      <c r="C22" s="14"/>
      <c r="D22" s="8">
        <f>186424*1.15</f>
        <v>214387.59999999998</v>
      </c>
      <c r="E22" s="15" t="s">
        <v>40</v>
      </c>
      <c r="F22" s="14"/>
      <c r="G22" s="14"/>
      <c r="H22" s="10">
        <f>187929*1.15</f>
        <v>216118.34999999998</v>
      </c>
      <c r="I22" s="4"/>
    </row>
    <row r="23" spans="1:8" ht="54.75" customHeight="1">
      <c r="A23" s="19" t="s">
        <v>41</v>
      </c>
      <c r="B23" s="20"/>
      <c r="C23" s="21"/>
      <c r="D23" s="22"/>
      <c r="E23" s="20" t="s">
        <v>42</v>
      </c>
      <c r="F23" s="20"/>
      <c r="G23" s="21"/>
      <c r="H23" s="23"/>
    </row>
    <row r="24" spans="1:9" ht="12.75" customHeight="1">
      <c r="A24" s="24" t="s">
        <v>0</v>
      </c>
      <c r="B24" s="25"/>
      <c r="C24" s="25"/>
      <c r="D24" s="25"/>
      <c r="E24" s="25"/>
      <c r="F24" s="25"/>
      <c r="G24" s="25"/>
      <c r="H24" s="26"/>
      <c r="I24" s="6"/>
    </row>
    <row r="25" spans="1:9" ht="6.75" customHeight="1">
      <c r="A25" s="24"/>
      <c r="B25" s="25"/>
      <c r="C25" s="25"/>
      <c r="D25" s="27"/>
      <c r="E25" s="25"/>
      <c r="F25" s="25"/>
      <c r="G25" s="25"/>
      <c r="H25" s="28"/>
      <c r="I25" s="6"/>
    </row>
    <row r="26" spans="1:9" s="5" customFormat="1" ht="16.5" customHeight="1">
      <c r="A26" s="13" t="s">
        <v>43</v>
      </c>
      <c r="B26" s="14"/>
      <c r="C26" s="14"/>
      <c r="D26" s="7">
        <f>212877*1.15</f>
        <v>244808.55</v>
      </c>
      <c r="E26" s="15" t="s">
        <v>44</v>
      </c>
      <c r="F26" s="14"/>
      <c r="G26" s="14"/>
      <c r="H26" s="9">
        <f>214382*1.15</f>
        <v>246539.3</v>
      </c>
      <c r="I26" s="4"/>
    </row>
    <row r="27" spans="1:9" s="5" customFormat="1" ht="16.5" customHeight="1" thickBot="1">
      <c r="A27" s="13" t="s">
        <v>45</v>
      </c>
      <c r="B27" s="14"/>
      <c r="C27" s="14"/>
      <c r="D27" s="8">
        <f>213457*1.15</f>
        <v>245475.55</v>
      </c>
      <c r="E27" s="15" t="s">
        <v>46</v>
      </c>
      <c r="F27" s="14"/>
      <c r="G27" s="14"/>
      <c r="H27" s="10">
        <f>214962*1.15</f>
        <v>247206.3</v>
      </c>
      <c r="I27" s="4"/>
    </row>
    <row r="28" spans="1:8" ht="54" customHeight="1">
      <c r="A28" s="19" t="s">
        <v>47</v>
      </c>
      <c r="B28" s="20"/>
      <c r="C28" s="21"/>
      <c r="D28" s="22"/>
      <c r="E28" s="20" t="s">
        <v>48</v>
      </c>
      <c r="F28" s="20"/>
      <c r="G28" s="21"/>
      <c r="H28" s="23"/>
    </row>
    <row r="29" spans="1:9" ht="12.75" customHeight="1">
      <c r="A29" s="24" t="s">
        <v>0</v>
      </c>
      <c r="B29" s="25"/>
      <c r="C29" s="25"/>
      <c r="D29" s="25"/>
      <c r="E29" s="25"/>
      <c r="F29" s="25"/>
      <c r="G29" s="25"/>
      <c r="H29" s="26"/>
      <c r="I29" s="6"/>
    </row>
    <row r="30" spans="1:9" ht="6" customHeight="1">
      <c r="A30" s="24"/>
      <c r="B30" s="25"/>
      <c r="C30" s="25"/>
      <c r="D30" s="27"/>
      <c r="E30" s="25"/>
      <c r="F30" s="25"/>
      <c r="G30" s="25"/>
      <c r="H30" s="28"/>
      <c r="I30" s="6"/>
    </row>
    <row r="31" spans="1:9" s="5" customFormat="1" ht="17.25" customHeight="1">
      <c r="A31" s="13" t="s">
        <v>49</v>
      </c>
      <c r="B31" s="14"/>
      <c r="C31" s="14"/>
      <c r="D31" s="7">
        <f>256835*1.15</f>
        <v>295360.25</v>
      </c>
      <c r="E31" s="15" t="s">
        <v>50</v>
      </c>
      <c r="F31" s="14"/>
      <c r="G31" s="14"/>
      <c r="H31" s="9">
        <f>258342*1.15</f>
        <v>297093.3</v>
      </c>
      <c r="I31" s="4"/>
    </row>
    <row r="32" spans="1:9" s="5" customFormat="1" ht="17.25" customHeight="1" thickBot="1">
      <c r="A32" s="13" t="s">
        <v>51</v>
      </c>
      <c r="B32" s="14"/>
      <c r="C32" s="14"/>
      <c r="D32" s="8">
        <f>257400*1.15</f>
        <v>296010</v>
      </c>
      <c r="E32" s="15" t="s">
        <v>52</v>
      </c>
      <c r="F32" s="14"/>
      <c r="G32" s="14"/>
      <c r="H32" s="10">
        <f>258906*1.15</f>
        <v>297741.89999999997</v>
      </c>
      <c r="I32" s="4"/>
    </row>
    <row r="33" spans="1:8" ht="53.25" customHeight="1">
      <c r="A33" s="19" t="s">
        <v>53</v>
      </c>
      <c r="B33" s="20"/>
      <c r="C33" s="21"/>
      <c r="D33" s="22"/>
      <c r="E33" s="20" t="s">
        <v>54</v>
      </c>
      <c r="F33" s="20"/>
      <c r="G33" s="21"/>
      <c r="H33" s="23"/>
    </row>
    <row r="34" spans="1:9" ht="12.75" customHeight="1">
      <c r="A34" s="24" t="s">
        <v>0</v>
      </c>
      <c r="B34" s="25"/>
      <c r="C34" s="25"/>
      <c r="D34" s="25"/>
      <c r="E34" s="25"/>
      <c r="F34" s="25"/>
      <c r="G34" s="25"/>
      <c r="H34" s="26"/>
      <c r="I34" s="6"/>
    </row>
    <row r="35" spans="1:9" ht="8.25" customHeight="1">
      <c r="A35" s="24"/>
      <c r="B35" s="25"/>
      <c r="C35" s="25"/>
      <c r="D35" s="27"/>
      <c r="E35" s="25"/>
      <c r="F35" s="25"/>
      <c r="G35" s="25"/>
      <c r="H35" s="28"/>
      <c r="I35" s="6"/>
    </row>
    <row r="36" spans="1:9" s="5" customFormat="1" ht="17.25" customHeight="1">
      <c r="A36" s="13" t="s">
        <v>55</v>
      </c>
      <c r="B36" s="14"/>
      <c r="C36" s="14"/>
      <c r="D36" s="7">
        <f>282617*1.15</f>
        <v>325009.55</v>
      </c>
      <c r="E36" s="15" t="s">
        <v>56</v>
      </c>
      <c r="F36" s="14"/>
      <c r="G36" s="14"/>
      <c r="H36" s="9">
        <f>284876*1.15</f>
        <v>327607.39999999997</v>
      </c>
      <c r="I36" s="4"/>
    </row>
    <row r="37" spans="1:9" s="5" customFormat="1" ht="17.25" customHeight="1" thickBot="1">
      <c r="A37" s="16" t="s">
        <v>57</v>
      </c>
      <c r="B37" s="17"/>
      <c r="C37" s="17"/>
      <c r="D37" s="11">
        <f>283183*1.15</f>
        <v>325660.44999999995</v>
      </c>
      <c r="E37" s="18" t="s">
        <v>58</v>
      </c>
      <c r="F37" s="17"/>
      <c r="G37" s="17"/>
      <c r="H37" s="12">
        <f>285441*1.15</f>
        <v>328257.14999999997</v>
      </c>
      <c r="I37" s="4"/>
    </row>
  </sheetData>
  <sheetProtection selectLockedCells="1" selectUnlockedCells="1"/>
  <mergeCells count="57">
    <mergeCell ref="A10:H10"/>
    <mergeCell ref="F1:H5"/>
    <mergeCell ref="A6:H6"/>
    <mergeCell ref="A7:H8"/>
    <mergeCell ref="A9:B9"/>
    <mergeCell ref="C9:D9"/>
    <mergeCell ref="E9:F9"/>
    <mergeCell ref="G9:H9"/>
    <mergeCell ref="G18:H18"/>
    <mergeCell ref="A11:C11"/>
    <mergeCell ref="E11:G11"/>
    <mergeCell ref="A12:C12"/>
    <mergeCell ref="E12:G12"/>
    <mergeCell ref="A13:B13"/>
    <mergeCell ref="C13:D13"/>
    <mergeCell ref="E13:F13"/>
    <mergeCell ref="G13:H13"/>
    <mergeCell ref="E23:F23"/>
    <mergeCell ref="G23:H23"/>
    <mergeCell ref="A14:H15"/>
    <mergeCell ref="A16:C16"/>
    <mergeCell ref="E16:G16"/>
    <mergeCell ref="A17:C17"/>
    <mergeCell ref="E17:G17"/>
    <mergeCell ref="A18:B18"/>
    <mergeCell ref="C18:D18"/>
    <mergeCell ref="E18:F18"/>
    <mergeCell ref="C28:D28"/>
    <mergeCell ref="E28:F28"/>
    <mergeCell ref="G28:H28"/>
    <mergeCell ref="A19:H20"/>
    <mergeCell ref="A21:C21"/>
    <mergeCell ref="E21:G21"/>
    <mergeCell ref="A22:C22"/>
    <mergeCell ref="E22:G22"/>
    <mergeCell ref="A23:B23"/>
    <mergeCell ref="C23:D23"/>
    <mergeCell ref="A33:B33"/>
    <mergeCell ref="C33:D33"/>
    <mergeCell ref="E33:F33"/>
    <mergeCell ref="G33:H33"/>
    <mergeCell ref="A24:H25"/>
    <mergeCell ref="A26:C26"/>
    <mergeCell ref="E26:G26"/>
    <mergeCell ref="A27:C27"/>
    <mergeCell ref="E27:G27"/>
    <mergeCell ref="A28:B28"/>
    <mergeCell ref="A34:H35"/>
    <mergeCell ref="A36:C36"/>
    <mergeCell ref="E36:G36"/>
    <mergeCell ref="A37:C37"/>
    <mergeCell ref="E37:G37"/>
    <mergeCell ref="A29:H30"/>
    <mergeCell ref="A31:C31"/>
    <mergeCell ref="E31:G31"/>
    <mergeCell ref="A32:C32"/>
    <mergeCell ref="E32:G32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3"/>
  <sheetViews>
    <sheetView view="pageBreakPreview" zoomScaleNormal="120" zoomScaleSheetLayoutView="100" zoomScalePageLayoutView="0" workbookViewId="0" topLeftCell="A16">
      <selection activeCell="A7" sqref="A7:H8"/>
    </sheetView>
  </sheetViews>
  <sheetFormatPr defaultColWidth="9.140625" defaultRowHeight="12.75" customHeight="1"/>
  <cols>
    <col min="1" max="2" width="7.5742187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19.5" customHeight="1">
      <c r="A7" s="38" t="s">
        <v>241</v>
      </c>
      <c r="B7" s="38"/>
      <c r="C7" s="38"/>
      <c r="D7" s="38"/>
      <c r="E7" s="38"/>
      <c r="F7" s="38"/>
      <c r="G7" s="38"/>
      <c r="H7" s="38"/>
    </row>
    <row r="8" spans="1:8" ht="19.5" customHeight="1" thickBot="1">
      <c r="A8" s="38"/>
      <c r="B8" s="38"/>
      <c r="C8" s="38"/>
      <c r="D8" s="38"/>
      <c r="E8" s="38"/>
      <c r="F8" s="38"/>
      <c r="G8" s="38"/>
      <c r="H8" s="38"/>
    </row>
    <row r="9" spans="1:8" ht="48.75" customHeight="1">
      <c r="A9" s="44" t="s">
        <v>59</v>
      </c>
      <c r="B9" s="41"/>
      <c r="C9" s="39"/>
      <c r="D9" s="40"/>
      <c r="E9" s="41" t="s">
        <v>60</v>
      </c>
      <c r="F9" s="41"/>
      <c r="G9" s="42"/>
      <c r="H9" s="43"/>
    </row>
    <row r="10" spans="1:8" ht="12.75" customHeight="1">
      <c r="A10" s="24" t="s">
        <v>0</v>
      </c>
      <c r="B10" s="25"/>
      <c r="C10" s="25"/>
      <c r="D10" s="25"/>
      <c r="E10" s="25"/>
      <c r="F10" s="25"/>
      <c r="G10" s="25"/>
      <c r="H10" s="26"/>
    </row>
    <row r="11" spans="1:8" ht="8.25" customHeight="1">
      <c r="A11" s="24"/>
      <c r="B11" s="25"/>
      <c r="C11" s="25"/>
      <c r="D11" s="25"/>
      <c r="E11" s="25"/>
      <c r="F11" s="25"/>
      <c r="G11" s="25"/>
      <c r="H11" s="26"/>
    </row>
    <row r="12" spans="1:9" s="5" customFormat="1" ht="20.25" customHeight="1">
      <c r="A12" s="13" t="s">
        <v>61</v>
      </c>
      <c r="B12" s="14"/>
      <c r="C12" s="14"/>
      <c r="D12" s="7">
        <f>158810*1.15</f>
        <v>182631.5</v>
      </c>
      <c r="E12" s="15" t="s">
        <v>62</v>
      </c>
      <c r="F12" s="14"/>
      <c r="G12" s="14"/>
      <c r="H12" s="9">
        <f>160316*1.15</f>
        <v>184363.4</v>
      </c>
      <c r="I12" s="4"/>
    </row>
    <row r="13" spans="1:9" s="5" customFormat="1" ht="20.25" customHeight="1" thickBot="1">
      <c r="A13" s="13" t="s">
        <v>63</v>
      </c>
      <c r="B13" s="14"/>
      <c r="C13" s="14"/>
      <c r="D13" s="8">
        <f>159390*1.15</f>
        <v>183298.5</v>
      </c>
      <c r="E13" s="15" t="s">
        <v>64</v>
      </c>
      <c r="F13" s="14"/>
      <c r="G13" s="14"/>
      <c r="H13" s="10">
        <f>160896*1.15</f>
        <v>185030.4</v>
      </c>
      <c r="I13" s="4"/>
    </row>
    <row r="14" spans="1:8" ht="50.25" customHeight="1">
      <c r="A14" s="19" t="s">
        <v>65</v>
      </c>
      <c r="B14" s="20"/>
      <c r="C14" s="21"/>
      <c r="D14" s="22"/>
      <c r="E14" s="20" t="s">
        <v>66</v>
      </c>
      <c r="F14" s="20"/>
      <c r="G14" s="21"/>
      <c r="H14" s="23"/>
    </row>
    <row r="15" spans="1:9" ht="12.75" customHeight="1">
      <c r="A15" s="24" t="s">
        <v>0</v>
      </c>
      <c r="B15" s="25"/>
      <c r="C15" s="25"/>
      <c r="D15" s="25"/>
      <c r="E15" s="25"/>
      <c r="F15" s="25"/>
      <c r="G15" s="25"/>
      <c r="H15" s="26"/>
      <c r="I15" s="6"/>
    </row>
    <row r="16" spans="1:9" ht="7.5" customHeight="1">
      <c r="A16" s="24"/>
      <c r="B16" s="25"/>
      <c r="C16" s="25"/>
      <c r="D16" s="25"/>
      <c r="E16" s="25"/>
      <c r="F16" s="25"/>
      <c r="G16" s="25"/>
      <c r="H16" s="26"/>
      <c r="I16" s="6"/>
    </row>
    <row r="17" spans="1:9" s="5" customFormat="1" ht="20.25" customHeight="1">
      <c r="A17" s="13" t="s">
        <v>67</v>
      </c>
      <c r="B17" s="14"/>
      <c r="C17" s="14"/>
      <c r="D17" s="7">
        <f>171574*1.15</f>
        <v>197310.09999999998</v>
      </c>
      <c r="E17" s="15" t="s">
        <v>68</v>
      </c>
      <c r="F17" s="14"/>
      <c r="G17" s="14"/>
      <c r="H17" s="9">
        <f>173831*1.15</f>
        <v>199905.65</v>
      </c>
      <c r="I17" s="4"/>
    </row>
    <row r="18" spans="1:9" s="5" customFormat="1" ht="20.25" customHeight="1" thickBot="1">
      <c r="A18" s="13" t="s">
        <v>69</v>
      </c>
      <c r="B18" s="14"/>
      <c r="C18" s="14"/>
      <c r="D18" s="8">
        <f>172154*1.15</f>
        <v>197977.09999999998</v>
      </c>
      <c r="E18" s="15" t="s">
        <v>70</v>
      </c>
      <c r="F18" s="14"/>
      <c r="G18" s="14"/>
      <c r="H18" s="10">
        <f>174411*1.15</f>
        <v>200572.65</v>
      </c>
      <c r="I18" s="4"/>
    </row>
    <row r="19" spans="1:8" ht="50.25" customHeight="1">
      <c r="A19" s="19" t="s">
        <v>71</v>
      </c>
      <c r="B19" s="20"/>
      <c r="C19" s="21"/>
      <c r="D19" s="22"/>
      <c r="E19" s="20" t="s">
        <v>72</v>
      </c>
      <c r="F19" s="20"/>
      <c r="G19" s="21"/>
      <c r="H19" s="23"/>
    </row>
    <row r="20" spans="1:9" ht="12.75" customHeight="1">
      <c r="A20" s="24" t="s">
        <v>0</v>
      </c>
      <c r="B20" s="25"/>
      <c r="C20" s="25"/>
      <c r="D20" s="25"/>
      <c r="E20" s="25"/>
      <c r="F20" s="25"/>
      <c r="G20" s="25"/>
      <c r="H20" s="26"/>
      <c r="I20" s="6"/>
    </row>
    <row r="21" spans="1:9" ht="9" customHeight="1">
      <c r="A21" s="24"/>
      <c r="B21" s="25"/>
      <c r="C21" s="25"/>
      <c r="D21" s="25"/>
      <c r="E21" s="25"/>
      <c r="F21" s="25"/>
      <c r="G21" s="25"/>
      <c r="H21" s="26"/>
      <c r="I21" s="6"/>
    </row>
    <row r="22" spans="1:9" s="5" customFormat="1" ht="19.5" customHeight="1">
      <c r="A22" s="13" t="s">
        <v>73</v>
      </c>
      <c r="B22" s="14"/>
      <c r="C22" s="14"/>
      <c r="D22" s="7">
        <f>222844*1.15</f>
        <v>256270.59999999998</v>
      </c>
      <c r="E22" s="15" t="s">
        <v>74</v>
      </c>
      <c r="F22" s="14"/>
      <c r="G22" s="14"/>
      <c r="H22" s="9">
        <f>225196*1.15</f>
        <v>258975.4</v>
      </c>
      <c r="I22" s="4"/>
    </row>
    <row r="23" spans="1:9" s="5" customFormat="1" ht="19.5" customHeight="1" thickBot="1">
      <c r="A23" s="13" t="s">
        <v>75</v>
      </c>
      <c r="B23" s="14"/>
      <c r="C23" s="14"/>
      <c r="D23" s="8">
        <f>223424*1.15</f>
        <v>256937.59999999998</v>
      </c>
      <c r="E23" s="15" t="s">
        <v>76</v>
      </c>
      <c r="F23" s="14"/>
      <c r="G23" s="14"/>
      <c r="H23" s="10">
        <f>225775*1.15</f>
        <v>259641.24999999997</v>
      </c>
      <c r="I23" s="4"/>
    </row>
    <row r="24" spans="1:8" ht="51.75" customHeight="1">
      <c r="A24" s="19" t="s">
        <v>77</v>
      </c>
      <c r="B24" s="20"/>
      <c r="C24" s="21"/>
      <c r="D24" s="22"/>
      <c r="E24" s="20" t="s">
        <v>78</v>
      </c>
      <c r="F24" s="20"/>
      <c r="G24" s="21"/>
      <c r="H24" s="23"/>
    </row>
    <row r="25" spans="1:9" ht="12.75" customHeight="1">
      <c r="A25" s="24" t="s">
        <v>0</v>
      </c>
      <c r="B25" s="25"/>
      <c r="C25" s="25"/>
      <c r="D25" s="25"/>
      <c r="E25" s="25"/>
      <c r="F25" s="25"/>
      <c r="G25" s="25"/>
      <c r="H25" s="26"/>
      <c r="I25" s="6"/>
    </row>
    <row r="26" spans="1:9" ht="9" customHeight="1">
      <c r="A26" s="24"/>
      <c r="B26" s="25"/>
      <c r="C26" s="25"/>
      <c r="D26" s="25"/>
      <c r="E26" s="25"/>
      <c r="F26" s="25"/>
      <c r="G26" s="25"/>
      <c r="H26" s="26"/>
      <c r="I26" s="6"/>
    </row>
    <row r="27" spans="1:9" s="5" customFormat="1" ht="18.75" customHeight="1">
      <c r="A27" s="13" t="s">
        <v>79</v>
      </c>
      <c r="B27" s="14"/>
      <c r="C27" s="14"/>
      <c r="D27" s="7">
        <f>249971*1.15</f>
        <v>287466.64999999997</v>
      </c>
      <c r="E27" s="15" t="s">
        <v>80</v>
      </c>
      <c r="F27" s="14"/>
      <c r="G27" s="14"/>
      <c r="H27" s="9">
        <f>252229*1.15</f>
        <v>290063.35</v>
      </c>
      <c r="I27" s="4"/>
    </row>
    <row r="28" spans="1:9" s="5" customFormat="1" ht="18.75" customHeight="1" thickBot="1">
      <c r="A28" s="13" t="s">
        <v>81</v>
      </c>
      <c r="B28" s="14"/>
      <c r="C28" s="14"/>
      <c r="D28" s="8">
        <f>250550*1.15</f>
        <v>288132.5</v>
      </c>
      <c r="E28" s="15" t="s">
        <v>82</v>
      </c>
      <c r="F28" s="14"/>
      <c r="G28" s="14"/>
      <c r="H28" s="10">
        <f>252808*1.15</f>
        <v>290729.19999999995</v>
      </c>
      <c r="I28" s="4"/>
    </row>
    <row r="29" spans="1:8" ht="51" customHeight="1">
      <c r="A29" s="19" t="s">
        <v>83</v>
      </c>
      <c r="B29" s="20"/>
      <c r="C29" s="21"/>
      <c r="D29" s="22"/>
      <c r="E29" s="20" t="s">
        <v>84</v>
      </c>
      <c r="F29" s="20"/>
      <c r="G29" s="21"/>
      <c r="H29" s="23"/>
    </row>
    <row r="30" spans="1:9" ht="12.75" customHeight="1">
      <c r="A30" s="24" t="s">
        <v>0</v>
      </c>
      <c r="B30" s="25"/>
      <c r="C30" s="25"/>
      <c r="D30" s="25"/>
      <c r="E30" s="25"/>
      <c r="F30" s="25"/>
      <c r="G30" s="25"/>
      <c r="H30" s="26"/>
      <c r="I30" s="6"/>
    </row>
    <row r="31" spans="1:9" ht="6.75" customHeight="1">
      <c r="A31" s="24"/>
      <c r="B31" s="25"/>
      <c r="C31" s="25"/>
      <c r="D31" s="25"/>
      <c r="E31" s="25"/>
      <c r="F31" s="25"/>
      <c r="G31" s="25"/>
      <c r="H31" s="26"/>
      <c r="I31" s="6"/>
    </row>
    <row r="32" spans="1:9" s="5" customFormat="1" ht="19.5" customHeight="1">
      <c r="A32" s="13" t="s">
        <v>85</v>
      </c>
      <c r="B32" s="14"/>
      <c r="C32" s="14"/>
      <c r="D32" s="7">
        <f>278952*1.15</f>
        <v>320794.8</v>
      </c>
      <c r="E32" s="15" t="s">
        <v>86</v>
      </c>
      <c r="F32" s="14"/>
      <c r="G32" s="14"/>
      <c r="H32" s="9">
        <f>281209*1.15</f>
        <v>323390.35</v>
      </c>
      <c r="I32" s="4"/>
    </row>
    <row r="33" spans="1:9" s="5" customFormat="1" ht="19.5" customHeight="1" thickBot="1">
      <c r="A33" s="16" t="s">
        <v>87</v>
      </c>
      <c r="B33" s="17"/>
      <c r="C33" s="17"/>
      <c r="D33" s="11">
        <f>279531*1.15</f>
        <v>321460.64999999997</v>
      </c>
      <c r="E33" s="18" t="s">
        <v>88</v>
      </c>
      <c r="F33" s="17"/>
      <c r="G33" s="17"/>
      <c r="H33" s="12">
        <f>281789*1.15</f>
        <v>324057.35</v>
      </c>
      <c r="I33" s="4"/>
    </row>
  </sheetData>
  <sheetProtection selectLockedCells="1" selectUnlockedCells="1"/>
  <mergeCells count="48">
    <mergeCell ref="G14:H14"/>
    <mergeCell ref="F1:H5"/>
    <mergeCell ref="A6:H6"/>
    <mergeCell ref="A7:H8"/>
    <mergeCell ref="A9:B9"/>
    <mergeCell ref="C9:D9"/>
    <mergeCell ref="E9:F9"/>
    <mergeCell ref="G9:H9"/>
    <mergeCell ref="E19:F19"/>
    <mergeCell ref="G19:H19"/>
    <mergeCell ref="A10:H11"/>
    <mergeCell ref="A12:C12"/>
    <mergeCell ref="E12:G12"/>
    <mergeCell ref="A13:C13"/>
    <mergeCell ref="E13:G13"/>
    <mergeCell ref="A14:B14"/>
    <mergeCell ref="C14:D14"/>
    <mergeCell ref="E14:F14"/>
    <mergeCell ref="C24:D24"/>
    <mergeCell ref="E24:F24"/>
    <mergeCell ref="G24:H24"/>
    <mergeCell ref="A15:H16"/>
    <mergeCell ref="A17:C17"/>
    <mergeCell ref="E17:G17"/>
    <mergeCell ref="A18:C18"/>
    <mergeCell ref="E18:G18"/>
    <mergeCell ref="A19:B19"/>
    <mergeCell ref="C19:D19"/>
    <mergeCell ref="A29:B29"/>
    <mergeCell ref="C29:D29"/>
    <mergeCell ref="E29:F29"/>
    <mergeCell ref="G29:H29"/>
    <mergeCell ref="A20:H21"/>
    <mergeCell ref="A22:C22"/>
    <mergeCell ref="E22:G22"/>
    <mergeCell ref="A23:C23"/>
    <mergeCell ref="E23:G23"/>
    <mergeCell ref="A24:B24"/>
    <mergeCell ref="A30:H31"/>
    <mergeCell ref="A32:C32"/>
    <mergeCell ref="E32:G32"/>
    <mergeCell ref="A33:C33"/>
    <mergeCell ref="E33:G33"/>
    <mergeCell ref="A25:H26"/>
    <mergeCell ref="A27:C27"/>
    <mergeCell ref="E27:G27"/>
    <mergeCell ref="A28:C28"/>
    <mergeCell ref="E28:G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28"/>
  <sheetViews>
    <sheetView view="pageBreakPreview" zoomScaleNormal="120" zoomScaleSheetLayoutView="100" zoomScalePageLayoutView="0" workbookViewId="0" topLeftCell="A1">
      <selection activeCell="E9" sqref="E9:F9"/>
    </sheetView>
  </sheetViews>
  <sheetFormatPr defaultColWidth="9.140625" defaultRowHeight="12.75" customHeight="1"/>
  <cols>
    <col min="1" max="2" width="7.5742187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242</v>
      </c>
      <c r="B7" s="38"/>
      <c r="C7" s="38"/>
      <c r="D7" s="38"/>
      <c r="E7" s="38"/>
      <c r="F7" s="38"/>
      <c r="G7" s="38"/>
      <c r="H7" s="38"/>
    </row>
    <row r="8" spans="1:8" ht="15.75" customHeight="1" thickBot="1">
      <c r="A8" s="38"/>
      <c r="B8" s="38"/>
      <c r="C8" s="38"/>
      <c r="D8" s="38"/>
      <c r="E8" s="38"/>
      <c r="F8" s="38"/>
      <c r="G8" s="38"/>
      <c r="H8" s="38"/>
    </row>
    <row r="9" spans="1:8" ht="58.5" customHeight="1">
      <c r="A9" s="44" t="s">
        <v>89</v>
      </c>
      <c r="B9" s="41"/>
      <c r="C9" s="39"/>
      <c r="D9" s="40"/>
      <c r="E9" s="41" t="s">
        <v>90</v>
      </c>
      <c r="F9" s="41"/>
      <c r="G9" s="42"/>
      <c r="H9" s="43"/>
    </row>
    <row r="10" spans="1:8" ht="12.75" customHeight="1">
      <c r="A10" s="24" t="s">
        <v>0</v>
      </c>
      <c r="B10" s="25"/>
      <c r="C10" s="25"/>
      <c r="D10" s="25"/>
      <c r="E10" s="25"/>
      <c r="F10" s="25"/>
      <c r="G10" s="25"/>
      <c r="H10" s="26"/>
    </row>
    <row r="11" spans="1:8" ht="8.25" customHeight="1">
      <c r="A11" s="24"/>
      <c r="B11" s="25"/>
      <c r="C11" s="25"/>
      <c r="D11" s="25"/>
      <c r="E11" s="25"/>
      <c r="F11" s="25"/>
      <c r="G11" s="25"/>
      <c r="H11" s="26"/>
    </row>
    <row r="12" spans="1:9" s="5" customFormat="1" ht="20.25" customHeight="1">
      <c r="A12" s="13" t="s">
        <v>91</v>
      </c>
      <c r="B12" s="14"/>
      <c r="C12" s="14"/>
      <c r="D12" s="7">
        <f>195904*1.15</f>
        <v>225289.59999999998</v>
      </c>
      <c r="E12" s="15" t="s">
        <v>92</v>
      </c>
      <c r="F12" s="14"/>
      <c r="G12" s="14"/>
      <c r="H12" s="9">
        <f>198163*1.15</f>
        <v>227887.44999999998</v>
      </c>
      <c r="I12" s="4"/>
    </row>
    <row r="13" spans="1:9" s="5" customFormat="1" ht="20.25" customHeight="1" thickBot="1">
      <c r="A13" s="13" t="s">
        <v>93</v>
      </c>
      <c r="B13" s="14"/>
      <c r="C13" s="14"/>
      <c r="D13" s="8">
        <f>196483*1.15</f>
        <v>225955.44999999998</v>
      </c>
      <c r="E13" s="15" t="s">
        <v>94</v>
      </c>
      <c r="F13" s="14"/>
      <c r="G13" s="14"/>
      <c r="H13" s="10">
        <f>198741*1.15</f>
        <v>228552.15</v>
      </c>
      <c r="I13" s="4"/>
    </row>
    <row r="14" spans="1:8" ht="58.5" customHeight="1">
      <c r="A14" s="19" t="s">
        <v>95</v>
      </c>
      <c r="B14" s="20"/>
      <c r="C14" s="21"/>
      <c r="D14" s="22"/>
      <c r="E14" s="20" t="s">
        <v>96</v>
      </c>
      <c r="F14" s="20"/>
      <c r="G14" s="21"/>
      <c r="H14" s="23"/>
    </row>
    <row r="15" spans="1:9" ht="12.75" customHeight="1">
      <c r="A15" s="24" t="s">
        <v>0</v>
      </c>
      <c r="B15" s="25"/>
      <c r="C15" s="25"/>
      <c r="D15" s="25"/>
      <c r="E15" s="25"/>
      <c r="F15" s="25"/>
      <c r="G15" s="25"/>
      <c r="H15" s="26"/>
      <c r="I15" s="6"/>
    </row>
    <row r="16" spans="1:9" ht="6.75" customHeight="1">
      <c r="A16" s="24"/>
      <c r="B16" s="25"/>
      <c r="C16" s="25"/>
      <c r="D16" s="25"/>
      <c r="E16" s="25"/>
      <c r="F16" s="25"/>
      <c r="G16" s="25"/>
      <c r="H16" s="26"/>
      <c r="I16" s="6"/>
    </row>
    <row r="17" spans="1:9" s="5" customFormat="1" ht="20.25" customHeight="1">
      <c r="A17" s="13" t="s">
        <v>97</v>
      </c>
      <c r="B17" s="14"/>
      <c r="C17" s="14"/>
      <c r="D17" s="7">
        <f>209421*1.15</f>
        <v>240834.15</v>
      </c>
      <c r="E17" s="15" t="s">
        <v>98</v>
      </c>
      <c r="F17" s="14"/>
      <c r="G17" s="14"/>
      <c r="H17" s="9">
        <f>211679*1.15</f>
        <v>243430.84999999998</v>
      </c>
      <c r="I17" s="4"/>
    </row>
    <row r="18" spans="1:9" s="5" customFormat="1" ht="20.25" customHeight="1" thickBot="1">
      <c r="A18" s="13" t="s">
        <v>99</v>
      </c>
      <c r="B18" s="14"/>
      <c r="C18" s="14"/>
      <c r="D18" s="8">
        <f>210000*1.15</f>
        <v>241499.99999999997</v>
      </c>
      <c r="E18" s="15" t="s">
        <v>100</v>
      </c>
      <c r="F18" s="14"/>
      <c r="G18" s="14"/>
      <c r="H18" s="10">
        <f>212259*1.15</f>
        <v>244097.84999999998</v>
      </c>
      <c r="I18" s="4"/>
    </row>
    <row r="19" spans="1:8" ht="57.75" customHeight="1">
      <c r="A19" s="19" t="s">
        <v>101</v>
      </c>
      <c r="B19" s="20"/>
      <c r="C19" s="21"/>
      <c r="D19" s="22"/>
      <c r="E19" s="20" t="s">
        <v>102</v>
      </c>
      <c r="F19" s="20"/>
      <c r="G19" s="21"/>
      <c r="H19" s="23"/>
    </row>
    <row r="20" spans="1:9" ht="12.75" customHeight="1">
      <c r="A20" s="24" t="s">
        <v>0</v>
      </c>
      <c r="B20" s="25"/>
      <c r="C20" s="25"/>
      <c r="D20" s="25"/>
      <c r="E20" s="25"/>
      <c r="F20" s="25"/>
      <c r="G20" s="25"/>
      <c r="H20" s="26"/>
      <c r="I20" s="6"/>
    </row>
    <row r="21" spans="1:9" ht="7.5" customHeight="1">
      <c r="A21" s="24"/>
      <c r="B21" s="25"/>
      <c r="C21" s="25"/>
      <c r="D21" s="25"/>
      <c r="E21" s="25"/>
      <c r="F21" s="25"/>
      <c r="G21" s="25"/>
      <c r="H21" s="26"/>
      <c r="I21" s="6"/>
    </row>
    <row r="22" spans="1:9" s="5" customFormat="1" ht="19.5" customHeight="1">
      <c r="A22" s="13" t="s">
        <v>103</v>
      </c>
      <c r="B22" s="14"/>
      <c r="C22" s="14"/>
      <c r="D22" s="7">
        <f>254026*1.15</f>
        <v>292129.89999999997</v>
      </c>
      <c r="E22" s="15" t="s">
        <v>104</v>
      </c>
      <c r="F22" s="14"/>
      <c r="G22" s="14"/>
      <c r="H22" s="9">
        <f>256285*1.15</f>
        <v>294727.75</v>
      </c>
      <c r="I22" s="4"/>
    </row>
    <row r="23" spans="1:9" s="5" customFormat="1" ht="19.5" customHeight="1" thickBot="1">
      <c r="A23" s="13" t="s">
        <v>105</v>
      </c>
      <c r="B23" s="14"/>
      <c r="C23" s="14"/>
      <c r="D23" s="8">
        <f>254605*1.15</f>
        <v>292795.75</v>
      </c>
      <c r="E23" s="15" t="s">
        <v>106</v>
      </c>
      <c r="F23" s="14"/>
      <c r="G23" s="14"/>
      <c r="H23" s="10">
        <f>256863*1.15</f>
        <v>295392.44999999995</v>
      </c>
      <c r="I23" s="4"/>
    </row>
    <row r="24" spans="1:8" ht="60" customHeight="1">
      <c r="A24" s="19" t="s">
        <v>107</v>
      </c>
      <c r="B24" s="20"/>
      <c r="C24" s="21"/>
      <c r="D24" s="22"/>
      <c r="E24" s="20" t="s">
        <v>108</v>
      </c>
      <c r="F24" s="20"/>
      <c r="G24" s="21"/>
      <c r="H24" s="23"/>
    </row>
    <row r="25" spans="1:9" ht="12.75" customHeight="1">
      <c r="A25" s="24" t="s">
        <v>0</v>
      </c>
      <c r="B25" s="25"/>
      <c r="C25" s="25"/>
      <c r="D25" s="25"/>
      <c r="E25" s="25"/>
      <c r="F25" s="25"/>
      <c r="G25" s="25"/>
      <c r="H25" s="26"/>
      <c r="I25" s="6"/>
    </row>
    <row r="26" spans="1:9" ht="7.5" customHeight="1">
      <c r="A26" s="24"/>
      <c r="B26" s="25"/>
      <c r="C26" s="25"/>
      <c r="D26" s="25"/>
      <c r="E26" s="25"/>
      <c r="F26" s="25"/>
      <c r="G26" s="25"/>
      <c r="H26" s="26"/>
      <c r="I26" s="6"/>
    </row>
    <row r="27" spans="1:9" s="5" customFormat="1" ht="18.75" customHeight="1">
      <c r="A27" s="13" t="s">
        <v>109</v>
      </c>
      <c r="B27" s="14"/>
      <c r="C27" s="14"/>
      <c r="D27" s="7">
        <f>281060*1.15</f>
        <v>323219</v>
      </c>
      <c r="E27" s="15" t="s">
        <v>110</v>
      </c>
      <c r="F27" s="14"/>
      <c r="G27" s="14"/>
      <c r="H27" s="9">
        <f>283318*1.15</f>
        <v>325815.69999999995</v>
      </c>
      <c r="I27" s="4"/>
    </row>
    <row r="28" spans="1:9" s="5" customFormat="1" ht="18.75" customHeight="1" thickBot="1">
      <c r="A28" s="16" t="s">
        <v>111</v>
      </c>
      <c r="B28" s="17"/>
      <c r="C28" s="17"/>
      <c r="D28" s="11">
        <f>281640*1.15</f>
        <v>323886</v>
      </c>
      <c r="E28" s="18" t="s">
        <v>112</v>
      </c>
      <c r="F28" s="17"/>
      <c r="G28" s="17"/>
      <c r="H28" s="12">
        <f>283897*1.15</f>
        <v>326481.55</v>
      </c>
      <c r="I28" s="4"/>
    </row>
  </sheetData>
  <sheetProtection selectLockedCells="1" selectUnlockedCells="1"/>
  <mergeCells count="39">
    <mergeCell ref="E14:F14"/>
    <mergeCell ref="G14:H14"/>
    <mergeCell ref="F1:H5"/>
    <mergeCell ref="A6:H6"/>
    <mergeCell ref="A7:H8"/>
    <mergeCell ref="A9:B9"/>
    <mergeCell ref="C9:D9"/>
    <mergeCell ref="E9:F9"/>
    <mergeCell ref="G9:H9"/>
    <mergeCell ref="C19:D19"/>
    <mergeCell ref="E19:F19"/>
    <mergeCell ref="G19:H19"/>
    <mergeCell ref="A10:H11"/>
    <mergeCell ref="A12:C12"/>
    <mergeCell ref="E12:G12"/>
    <mergeCell ref="A13:C13"/>
    <mergeCell ref="E13:G13"/>
    <mergeCell ref="A14:B14"/>
    <mergeCell ref="C14:D14"/>
    <mergeCell ref="A24:B24"/>
    <mergeCell ref="C24:D24"/>
    <mergeCell ref="E24:F24"/>
    <mergeCell ref="G24:H24"/>
    <mergeCell ref="A15:H16"/>
    <mergeCell ref="A17:C17"/>
    <mergeCell ref="E17:G17"/>
    <mergeCell ref="A18:C18"/>
    <mergeCell ref="E18:G18"/>
    <mergeCell ref="A19:B19"/>
    <mergeCell ref="A25:H26"/>
    <mergeCell ref="A27:C27"/>
    <mergeCell ref="E27:G27"/>
    <mergeCell ref="A28:C28"/>
    <mergeCell ref="E28:G28"/>
    <mergeCell ref="A20:H21"/>
    <mergeCell ref="A22:C22"/>
    <mergeCell ref="E22:G22"/>
    <mergeCell ref="A23:C23"/>
    <mergeCell ref="E23:G23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3"/>
  <sheetViews>
    <sheetView view="pageBreakPreview" zoomScaleNormal="120" zoomScaleSheetLayoutView="100" zoomScalePageLayoutView="0" workbookViewId="0" topLeftCell="A1">
      <selection activeCell="H14" sqref="H14"/>
    </sheetView>
  </sheetViews>
  <sheetFormatPr defaultColWidth="9.140625" defaultRowHeight="12.75" customHeight="1"/>
  <cols>
    <col min="1" max="1" width="7.57421875" style="0" customWidth="1"/>
    <col min="2" max="2" width="9.851562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243</v>
      </c>
      <c r="B7" s="38"/>
      <c r="C7" s="38"/>
      <c r="D7" s="38"/>
      <c r="E7" s="38"/>
      <c r="F7" s="38"/>
      <c r="G7" s="38"/>
      <c r="H7" s="38"/>
    </row>
    <row r="8" spans="1:8" ht="21" customHeight="1" thickBot="1">
      <c r="A8" s="38"/>
      <c r="B8" s="38"/>
      <c r="C8" s="38"/>
      <c r="D8" s="38"/>
      <c r="E8" s="38"/>
      <c r="F8" s="38"/>
      <c r="G8" s="38"/>
      <c r="H8" s="38"/>
    </row>
    <row r="9" spans="1:8" ht="63.75" customHeight="1">
      <c r="A9" s="44" t="s">
        <v>113</v>
      </c>
      <c r="B9" s="41"/>
      <c r="C9" s="39"/>
      <c r="D9" s="40"/>
      <c r="E9" s="41" t="s">
        <v>114</v>
      </c>
      <c r="F9" s="41"/>
      <c r="G9" s="42"/>
      <c r="H9" s="43"/>
    </row>
    <row r="10" spans="1:8" ht="12.75" customHeight="1">
      <c r="A10" s="24" t="s">
        <v>0</v>
      </c>
      <c r="B10" s="25"/>
      <c r="C10" s="25"/>
      <c r="D10" s="25"/>
      <c r="E10" s="25"/>
      <c r="F10" s="25"/>
      <c r="G10" s="25"/>
      <c r="H10" s="26"/>
    </row>
    <row r="11" spans="1:8" ht="9.75" customHeight="1">
      <c r="A11" s="24"/>
      <c r="B11" s="25"/>
      <c r="C11" s="25"/>
      <c r="D11" s="25"/>
      <c r="E11" s="25"/>
      <c r="F11" s="25"/>
      <c r="G11" s="25"/>
      <c r="H11" s="26"/>
    </row>
    <row r="12" spans="1:9" s="5" customFormat="1" ht="20.25" customHeight="1">
      <c r="A12" s="13" t="s">
        <v>115</v>
      </c>
      <c r="B12" s="14"/>
      <c r="C12" s="14"/>
      <c r="D12" s="7">
        <f>240510*1.15</f>
        <v>276586.5</v>
      </c>
      <c r="E12" s="15" t="s">
        <v>116</v>
      </c>
      <c r="F12" s="14"/>
      <c r="G12" s="14"/>
      <c r="H12" s="9">
        <f>242766*1.15</f>
        <v>279180.89999999997</v>
      </c>
      <c r="I12" s="4"/>
    </row>
    <row r="13" spans="1:9" s="5" customFormat="1" ht="20.25" customHeight="1" thickBot="1">
      <c r="A13" s="16" t="s">
        <v>117</v>
      </c>
      <c r="B13" s="17"/>
      <c r="C13" s="17"/>
      <c r="D13" s="11">
        <f>241088*1.15</f>
        <v>277251.19999999995</v>
      </c>
      <c r="E13" s="18" t="s">
        <v>118</v>
      </c>
      <c r="F13" s="17"/>
      <c r="G13" s="17"/>
      <c r="H13" s="12">
        <f>243345*1.15</f>
        <v>279846.75</v>
      </c>
      <c r="I13" s="4"/>
    </row>
  </sheetData>
  <sheetProtection selectLockedCells="1" selectUnlockedCells="1"/>
  <mergeCells count="12">
    <mergeCell ref="E9:F9"/>
    <mergeCell ref="G9:H9"/>
    <mergeCell ref="A10:H11"/>
    <mergeCell ref="A12:C12"/>
    <mergeCell ref="E12:G12"/>
    <mergeCell ref="A13:C13"/>
    <mergeCell ref="E13:G13"/>
    <mergeCell ref="F1:H5"/>
    <mergeCell ref="A6:H6"/>
    <mergeCell ref="A7:H8"/>
    <mergeCell ref="A9:B9"/>
    <mergeCell ref="C9:D9"/>
  </mergeCells>
  <printOptions/>
  <pageMargins left="0.6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27"/>
  <sheetViews>
    <sheetView view="pageBreakPreview" zoomScaleNormal="120" zoomScaleSheetLayoutView="100" zoomScalePageLayoutView="0" workbookViewId="0" topLeftCell="A10">
      <selection activeCell="H28" sqref="H28"/>
    </sheetView>
  </sheetViews>
  <sheetFormatPr defaultColWidth="9.140625" defaultRowHeight="12.75" customHeight="1"/>
  <cols>
    <col min="1" max="2" width="7.5742187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244</v>
      </c>
      <c r="B7" s="38"/>
      <c r="C7" s="38"/>
      <c r="D7" s="38"/>
      <c r="E7" s="38"/>
      <c r="F7" s="38"/>
      <c r="G7" s="38"/>
      <c r="H7" s="38"/>
    </row>
    <row r="8" spans="1:8" ht="16.5" customHeight="1" thickBot="1">
      <c r="A8" s="38"/>
      <c r="B8" s="38"/>
      <c r="C8" s="38"/>
      <c r="D8" s="38"/>
      <c r="E8" s="38"/>
      <c r="F8" s="38"/>
      <c r="G8" s="38"/>
      <c r="H8" s="38"/>
    </row>
    <row r="9" spans="1:8" ht="51" customHeight="1">
      <c r="A9" s="44" t="s">
        <v>119</v>
      </c>
      <c r="B9" s="41"/>
      <c r="C9" s="39"/>
      <c r="D9" s="40"/>
      <c r="E9" s="41" t="s">
        <v>120</v>
      </c>
      <c r="F9" s="41"/>
      <c r="G9" s="42"/>
      <c r="H9" s="43"/>
    </row>
    <row r="10" spans="1:8" ht="20.25" customHeight="1">
      <c r="A10" s="29" t="s">
        <v>0</v>
      </c>
      <c r="B10" s="30"/>
      <c r="C10" s="30"/>
      <c r="D10" s="30"/>
      <c r="E10" s="30"/>
      <c r="F10" s="30"/>
      <c r="G10" s="30"/>
      <c r="H10" s="31"/>
    </row>
    <row r="11" spans="1:9" s="5" customFormat="1" ht="20.25" customHeight="1">
      <c r="A11" s="32" t="s">
        <v>121</v>
      </c>
      <c r="B11" s="33"/>
      <c r="C11" s="33"/>
      <c r="D11" s="7">
        <f>128068*1.15</f>
        <v>147278.19999999998</v>
      </c>
      <c r="E11" s="34" t="s">
        <v>122</v>
      </c>
      <c r="F11" s="33"/>
      <c r="G11" s="33"/>
      <c r="H11" s="9">
        <f>129573*1.15</f>
        <v>149008.94999999998</v>
      </c>
      <c r="I11" s="4"/>
    </row>
    <row r="12" spans="1:9" s="5" customFormat="1" ht="20.25" customHeight="1" thickBot="1">
      <c r="A12" s="13" t="s">
        <v>123</v>
      </c>
      <c r="B12" s="14"/>
      <c r="C12" s="14"/>
      <c r="D12" s="8">
        <f>128977*1.15</f>
        <v>148323.55</v>
      </c>
      <c r="E12" s="15" t="s">
        <v>124</v>
      </c>
      <c r="F12" s="14"/>
      <c r="G12" s="14"/>
      <c r="H12" s="10">
        <f>130481*1.15</f>
        <v>150053.15</v>
      </c>
      <c r="I12" s="4"/>
    </row>
    <row r="13" spans="1:8" ht="52.5" customHeight="1">
      <c r="A13" s="19" t="s">
        <v>125</v>
      </c>
      <c r="B13" s="20"/>
      <c r="C13" s="21"/>
      <c r="D13" s="22"/>
      <c r="E13" s="20" t="s">
        <v>126</v>
      </c>
      <c r="F13" s="20"/>
      <c r="G13" s="21"/>
      <c r="H13" s="23"/>
    </row>
    <row r="14" spans="1:9" ht="12.75" customHeight="1">
      <c r="A14" s="24" t="s">
        <v>0</v>
      </c>
      <c r="B14" s="25"/>
      <c r="C14" s="25"/>
      <c r="D14" s="25"/>
      <c r="E14" s="25"/>
      <c r="F14" s="25"/>
      <c r="G14" s="25"/>
      <c r="H14" s="26"/>
      <c r="I14" s="6"/>
    </row>
    <row r="15" spans="1:9" ht="7.5" customHeight="1">
      <c r="A15" s="24"/>
      <c r="B15" s="25"/>
      <c r="C15" s="25"/>
      <c r="D15" s="27"/>
      <c r="E15" s="25"/>
      <c r="F15" s="25"/>
      <c r="G15" s="25"/>
      <c r="H15" s="28"/>
      <c r="I15" s="6"/>
    </row>
    <row r="16" spans="1:9" s="5" customFormat="1" ht="20.25" customHeight="1">
      <c r="A16" s="13" t="s">
        <v>127</v>
      </c>
      <c r="B16" s="14"/>
      <c r="C16" s="14"/>
      <c r="D16" s="7">
        <f>166355*1.15</f>
        <v>191308.24999999997</v>
      </c>
      <c r="E16" s="15" t="s">
        <v>128</v>
      </c>
      <c r="F16" s="14"/>
      <c r="G16" s="14"/>
      <c r="H16" s="9">
        <f>167861*1.15</f>
        <v>193040.15</v>
      </c>
      <c r="I16" s="4"/>
    </row>
    <row r="17" spans="1:9" s="5" customFormat="1" ht="20.25" customHeight="1" thickBot="1">
      <c r="A17" s="13" t="s">
        <v>129</v>
      </c>
      <c r="B17" s="14"/>
      <c r="C17" s="14"/>
      <c r="D17" s="8">
        <f>168581*1.15</f>
        <v>193868.15</v>
      </c>
      <c r="E17" s="15" t="s">
        <v>130</v>
      </c>
      <c r="F17" s="14"/>
      <c r="G17" s="14"/>
      <c r="H17" s="10">
        <f>170086*1.15</f>
        <v>195598.9</v>
      </c>
      <c r="I17" s="4"/>
    </row>
    <row r="18" spans="1:8" ht="48" customHeight="1">
      <c r="A18" s="19" t="s">
        <v>131</v>
      </c>
      <c r="B18" s="20"/>
      <c r="C18" s="21"/>
      <c r="D18" s="22"/>
      <c r="E18" s="20" t="s">
        <v>132</v>
      </c>
      <c r="F18" s="20"/>
      <c r="G18" s="21"/>
      <c r="H18" s="23"/>
    </row>
    <row r="19" spans="1:9" ht="12.75" customHeight="1">
      <c r="A19" s="24" t="s">
        <v>0</v>
      </c>
      <c r="B19" s="25"/>
      <c r="C19" s="25"/>
      <c r="D19" s="25"/>
      <c r="E19" s="25"/>
      <c r="F19" s="25"/>
      <c r="G19" s="25"/>
      <c r="H19" s="26"/>
      <c r="I19" s="6"/>
    </row>
    <row r="20" spans="1:9" ht="6.75" customHeight="1">
      <c r="A20" s="24"/>
      <c r="B20" s="25"/>
      <c r="C20" s="25"/>
      <c r="D20" s="27"/>
      <c r="E20" s="25"/>
      <c r="F20" s="25"/>
      <c r="G20" s="25"/>
      <c r="H20" s="28"/>
      <c r="I20" s="6"/>
    </row>
    <row r="21" spans="1:9" s="5" customFormat="1" ht="18" customHeight="1">
      <c r="A21" s="13" t="s">
        <v>133</v>
      </c>
      <c r="B21" s="14"/>
      <c r="C21" s="14"/>
      <c r="D21" s="7">
        <f>215212*1.15</f>
        <v>247493.8</v>
      </c>
      <c r="E21" s="15" t="s">
        <v>134</v>
      </c>
      <c r="F21" s="14"/>
      <c r="G21" s="14"/>
      <c r="H21" s="9">
        <f>217564*1.15</f>
        <v>250198.59999999998</v>
      </c>
      <c r="I21" s="4"/>
    </row>
    <row r="22" spans="1:9" s="5" customFormat="1" ht="18" customHeight="1" thickBot="1">
      <c r="A22" s="13" t="s">
        <v>135</v>
      </c>
      <c r="B22" s="14"/>
      <c r="C22" s="14"/>
      <c r="D22" s="8">
        <f>216356*1.15</f>
        <v>248809.4</v>
      </c>
      <c r="E22" s="15" t="s">
        <v>136</v>
      </c>
      <c r="F22" s="14"/>
      <c r="G22" s="14"/>
      <c r="H22" s="10">
        <f>218708*1.15</f>
        <v>251514.19999999998</v>
      </c>
      <c r="I22" s="4"/>
    </row>
    <row r="23" spans="1:8" ht="54.75" customHeight="1">
      <c r="A23" s="19" t="s">
        <v>137</v>
      </c>
      <c r="B23" s="20"/>
      <c r="C23" s="21"/>
      <c r="D23" s="22"/>
      <c r="E23" s="20" t="s">
        <v>138</v>
      </c>
      <c r="F23" s="20"/>
      <c r="G23" s="21"/>
      <c r="H23" s="23"/>
    </row>
    <row r="24" spans="1:9" ht="12.75" customHeight="1">
      <c r="A24" s="24" t="s">
        <v>0</v>
      </c>
      <c r="B24" s="25"/>
      <c r="C24" s="25"/>
      <c r="D24" s="25"/>
      <c r="E24" s="25"/>
      <c r="F24" s="25"/>
      <c r="G24" s="25"/>
      <c r="H24" s="26"/>
      <c r="I24" s="6"/>
    </row>
    <row r="25" spans="1:9" ht="7.5" customHeight="1">
      <c r="A25" s="24"/>
      <c r="B25" s="25"/>
      <c r="C25" s="25"/>
      <c r="D25" s="27"/>
      <c r="E25" s="25"/>
      <c r="F25" s="25"/>
      <c r="G25" s="25"/>
      <c r="H25" s="28"/>
      <c r="I25" s="6"/>
    </row>
    <row r="26" spans="1:9" s="5" customFormat="1" ht="19.5" customHeight="1">
      <c r="A26" s="13" t="s">
        <v>139</v>
      </c>
      <c r="B26" s="14"/>
      <c r="C26" s="14"/>
      <c r="D26" s="7">
        <f>276598*1.15</f>
        <v>318087.69999999995</v>
      </c>
      <c r="E26" s="15" t="s">
        <v>140</v>
      </c>
      <c r="F26" s="14"/>
      <c r="G26" s="14"/>
      <c r="H26" s="9">
        <f>278857*1.15</f>
        <v>320685.55</v>
      </c>
      <c r="I26" s="4"/>
    </row>
    <row r="27" spans="1:9" s="5" customFormat="1" ht="19.5" customHeight="1" thickBot="1">
      <c r="A27" s="16" t="s">
        <v>141</v>
      </c>
      <c r="B27" s="17"/>
      <c r="C27" s="17"/>
      <c r="D27" s="11">
        <f>277271*1.15</f>
        <v>318861.64999999997</v>
      </c>
      <c r="E27" s="18" t="s">
        <v>142</v>
      </c>
      <c r="F27" s="17"/>
      <c r="G27" s="17"/>
      <c r="H27" s="12">
        <f>279528*1.15</f>
        <v>321457.19999999995</v>
      </c>
      <c r="I27" s="4"/>
    </row>
  </sheetData>
  <sheetProtection selectLockedCells="1" selectUnlockedCells="1"/>
  <mergeCells count="39">
    <mergeCell ref="E13:F13"/>
    <mergeCell ref="G13:H13"/>
    <mergeCell ref="F1:H5"/>
    <mergeCell ref="A6:H6"/>
    <mergeCell ref="A7:H8"/>
    <mergeCell ref="A9:B9"/>
    <mergeCell ref="C9:D9"/>
    <mergeCell ref="E9:F9"/>
    <mergeCell ref="G9:H9"/>
    <mergeCell ref="C18:D18"/>
    <mergeCell ref="E18:F18"/>
    <mergeCell ref="G18:H18"/>
    <mergeCell ref="A10:H10"/>
    <mergeCell ref="A11:C11"/>
    <mergeCell ref="E11:G11"/>
    <mergeCell ref="A12:C12"/>
    <mergeCell ref="E12:G12"/>
    <mergeCell ref="A13:B13"/>
    <mergeCell ref="C13:D13"/>
    <mergeCell ref="A23:B23"/>
    <mergeCell ref="C23:D23"/>
    <mergeCell ref="E23:F23"/>
    <mergeCell ref="G23:H23"/>
    <mergeCell ref="A14:H15"/>
    <mergeCell ref="A16:C16"/>
    <mergeCell ref="E16:G16"/>
    <mergeCell ref="A17:C17"/>
    <mergeCell ref="E17:G17"/>
    <mergeCell ref="A18:B18"/>
    <mergeCell ref="A24:H25"/>
    <mergeCell ref="A26:C26"/>
    <mergeCell ref="E26:G26"/>
    <mergeCell ref="A27:C27"/>
    <mergeCell ref="E27:G27"/>
    <mergeCell ref="A19:H20"/>
    <mergeCell ref="A21:C21"/>
    <mergeCell ref="E21:G21"/>
    <mergeCell ref="A22:C22"/>
    <mergeCell ref="E22:G22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7"/>
  <sheetViews>
    <sheetView view="pageBreakPreview" zoomScaleNormal="120" zoomScaleSheetLayoutView="100" zoomScalePageLayoutView="0" workbookViewId="0" topLeftCell="A22">
      <selection activeCell="H38" sqref="H38"/>
    </sheetView>
  </sheetViews>
  <sheetFormatPr defaultColWidth="9.140625" defaultRowHeight="12.75" customHeight="1"/>
  <cols>
    <col min="1" max="2" width="7.57421875" style="0" customWidth="1"/>
    <col min="3" max="3" width="15.140625" style="0" customWidth="1"/>
    <col min="4" max="4" width="12.28125" style="1" customWidth="1"/>
    <col min="5" max="6" width="7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245</v>
      </c>
      <c r="B7" s="38"/>
      <c r="C7" s="38"/>
      <c r="D7" s="38"/>
      <c r="E7" s="38"/>
      <c r="F7" s="38"/>
      <c r="G7" s="38"/>
      <c r="H7" s="38"/>
    </row>
    <row r="8" spans="1:8" ht="17.25" customHeight="1" thickBot="1">
      <c r="A8" s="38"/>
      <c r="B8" s="38"/>
      <c r="C8" s="38"/>
      <c r="D8" s="38"/>
      <c r="E8" s="38"/>
      <c r="F8" s="38"/>
      <c r="G8" s="38"/>
      <c r="H8" s="38"/>
    </row>
    <row r="9" spans="1:8" ht="50.25" customHeight="1">
      <c r="A9" s="44" t="s">
        <v>143</v>
      </c>
      <c r="B9" s="41"/>
      <c r="C9" s="39"/>
      <c r="D9" s="40"/>
      <c r="E9" s="41" t="s">
        <v>144</v>
      </c>
      <c r="F9" s="41"/>
      <c r="G9" s="42"/>
      <c r="H9" s="43"/>
    </row>
    <row r="10" spans="1:8" ht="18.75" customHeight="1">
      <c r="A10" s="29" t="s">
        <v>0</v>
      </c>
      <c r="B10" s="30"/>
      <c r="C10" s="30"/>
      <c r="D10" s="30"/>
      <c r="E10" s="30"/>
      <c r="F10" s="30"/>
      <c r="G10" s="30"/>
      <c r="H10" s="31"/>
    </row>
    <row r="11" spans="1:9" s="5" customFormat="1" ht="17.25" customHeight="1">
      <c r="A11" s="32" t="s">
        <v>145</v>
      </c>
      <c r="B11" s="33"/>
      <c r="C11" s="33"/>
      <c r="D11" s="7">
        <f>155103*1.15</f>
        <v>178368.44999999998</v>
      </c>
      <c r="E11" s="34" t="s">
        <v>146</v>
      </c>
      <c r="F11" s="33"/>
      <c r="G11" s="33"/>
      <c r="H11" s="9">
        <f>156608*1.15</f>
        <v>180099.19999999998</v>
      </c>
      <c r="I11" s="4"/>
    </row>
    <row r="12" spans="1:9" s="5" customFormat="1" ht="17.25" customHeight="1" thickBot="1">
      <c r="A12" s="13" t="s">
        <v>147</v>
      </c>
      <c r="B12" s="14"/>
      <c r="C12" s="14"/>
      <c r="D12" s="8">
        <f>156009*1.15</f>
        <v>179410.34999999998</v>
      </c>
      <c r="E12" s="15" t="s">
        <v>148</v>
      </c>
      <c r="F12" s="14"/>
      <c r="G12" s="14"/>
      <c r="H12" s="10">
        <f>157516*1.15</f>
        <v>181143.4</v>
      </c>
      <c r="I12" s="4"/>
    </row>
    <row r="13" spans="1:8" ht="51.75" customHeight="1">
      <c r="A13" s="19" t="s">
        <v>149</v>
      </c>
      <c r="B13" s="20"/>
      <c r="C13" s="21"/>
      <c r="D13" s="22"/>
      <c r="E13" s="20" t="s">
        <v>150</v>
      </c>
      <c r="F13" s="20"/>
      <c r="G13" s="21"/>
      <c r="H13" s="23"/>
    </row>
    <row r="14" spans="1:9" ht="12.75" customHeight="1">
      <c r="A14" s="24" t="s">
        <v>0</v>
      </c>
      <c r="B14" s="25"/>
      <c r="C14" s="25"/>
      <c r="D14" s="25"/>
      <c r="E14" s="25"/>
      <c r="F14" s="25"/>
      <c r="G14" s="25"/>
      <c r="H14" s="26"/>
      <c r="I14" s="6"/>
    </row>
    <row r="15" spans="1:9" ht="6.75" customHeight="1">
      <c r="A15" s="24"/>
      <c r="B15" s="25"/>
      <c r="C15" s="25"/>
      <c r="D15" s="27"/>
      <c r="E15" s="25"/>
      <c r="F15" s="25"/>
      <c r="G15" s="25"/>
      <c r="H15" s="28"/>
      <c r="I15" s="6"/>
    </row>
    <row r="16" spans="1:9" s="5" customFormat="1" ht="18" customHeight="1">
      <c r="A16" s="13" t="s">
        <v>151</v>
      </c>
      <c r="B16" s="14"/>
      <c r="C16" s="14"/>
      <c r="D16" s="7">
        <f>168054*1.15</f>
        <v>193262.09999999998</v>
      </c>
      <c r="E16" s="15" t="s">
        <v>152</v>
      </c>
      <c r="F16" s="14"/>
      <c r="G16" s="14"/>
      <c r="H16" s="9">
        <f>170125*1.15</f>
        <v>195643.74999999997</v>
      </c>
      <c r="I16" s="4"/>
    </row>
    <row r="17" spans="1:9" s="5" customFormat="1" ht="18" customHeight="1" thickBot="1">
      <c r="A17" s="13" t="s">
        <v>153</v>
      </c>
      <c r="B17" s="14"/>
      <c r="C17" s="14"/>
      <c r="D17" s="8">
        <f>168963*1.15</f>
        <v>194307.44999999998</v>
      </c>
      <c r="E17" s="15" t="s">
        <v>154</v>
      </c>
      <c r="F17" s="14"/>
      <c r="G17" s="14"/>
      <c r="H17" s="10">
        <f>171030*1.15</f>
        <v>196684.49999999997</v>
      </c>
      <c r="I17" s="4"/>
    </row>
    <row r="18" spans="1:8" ht="48.75" customHeight="1">
      <c r="A18" s="19" t="s">
        <v>155</v>
      </c>
      <c r="B18" s="20"/>
      <c r="C18" s="21"/>
      <c r="D18" s="22"/>
      <c r="E18" s="20" t="s">
        <v>156</v>
      </c>
      <c r="F18" s="20"/>
      <c r="G18" s="21"/>
      <c r="H18" s="23"/>
    </row>
    <row r="19" spans="1:9" ht="12.75" customHeight="1">
      <c r="A19" s="24" t="s">
        <v>0</v>
      </c>
      <c r="B19" s="25"/>
      <c r="C19" s="25"/>
      <c r="D19" s="25"/>
      <c r="E19" s="25"/>
      <c r="F19" s="25"/>
      <c r="G19" s="25"/>
      <c r="H19" s="26"/>
      <c r="I19" s="6"/>
    </row>
    <row r="20" spans="1:9" ht="8.25" customHeight="1">
      <c r="A20" s="24"/>
      <c r="B20" s="25"/>
      <c r="C20" s="25"/>
      <c r="D20" s="27"/>
      <c r="E20" s="25"/>
      <c r="F20" s="25"/>
      <c r="G20" s="25"/>
      <c r="H20" s="28"/>
      <c r="I20" s="6"/>
    </row>
    <row r="21" spans="1:9" s="5" customFormat="1" ht="15.75" customHeight="1">
      <c r="A21" s="13" t="s">
        <v>157</v>
      </c>
      <c r="B21" s="14"/>
      <c r="C21" s="14"/>
      <c r="D21" s="7">
        <f>220987*1.15</f>
        <v>254135.05</v>
      </c>
      <c r="E21" s="15" t="s">
        <v>158</v>
      </c>
      <c r="F21" s="14"/>
      <c r="G21" s="14"/>
      <c r="H21" s="9">
        <f>222491*1.15</f>
        <v>255864.65</v>
      </c>
      <c r="I21" s="4"/>
    </row>
    <row r="22" spans="1:9" s="5" customFormat="1" ht="15.75" customHeight="1" thickBot="1">
      <c r="A22" s="13" t="s">
        <v>159</v>
      </c>
      <c r="B22" s="14"/>
      <c r="C22" s="14"/>
      <c r="D22" s="8">
        <f>222649*1.15</f>
        <v>256046.34999999998</v>
      </c>
      <c r="E22" s="15" t="s">
        <v>160</v>
      </c>
      <c r="F22" s="14"/>
      <c r="G22" s="14"/>
      <c r="H22" s="10">
        <f>224155*1.15</f>
        <v>257778.24999999997</v>
      </c>
      <c r="I22" s="4"/>
    </row>
    <row r="23" spans="1:8" ht="54.75" customHeight="1">
      <c r="A23" s="19" t="s">
        <v>161</v>
      </c>
      <c r="B23" s="20"/>
      <c r="C23" s="21"/>
      <c r="D23" s="22"/>
      <c r="E23" s="20" t="s">
        <v>162</v>
      </c>
      <c r="F23" s="20"/>
      <c r="G23" s="21"/>
      <c r="H23" s="23"/>
    </row>
    <row r="24" spans="1:9" ht="12.75" customHeight="1">
      <c r="A24" s="24" t="s">
        <v>0</v>
      </c>
      <c r="B24" s="25"/>
      <c r="C24" s="25"/>
      <c r="D24" s="25"/>
      <c r="E24" s="25"/>
      <c r="F24" s="25"/>
      <c r="G24" s="25"/>
      <c r="H24" s="26"/>
      <c r="I24" s="6"/>
    </row>
    <row r="25" spans="1:9" ht="6.75" customHeight="1">
      <c r="A25" s="24"/>
      <c r="B25" s="25"/>
      <c r="C25" s="25"/>
      <c r="D25" s="27"/>
      <c r="E25" s="25"/>
      <c r="F25" s="25"/>
      <c r="G25" s="25"/>
      <c r="H25" s="28"/>
      <c r="I25" s="6"/>
    </row>
    <row r="26" spans="1:9" s="5" customFormat="1" ht="16.5" customHeight="1">
      <c r="A26" s="13" t="s">
        <v>163</v>
      </c>
      <c r="B26" s="14"/>
      <c r="C26" s="14"/>
      <c r="D26" s="7">
        <f>247454*1.15</f>
        <v>284572.1</v>
      </c>
      <c r="E26" s="15" t="s">
        <v>164</v>
      </c>
      <c r="F26" s="14"/>
      <c r="G26" s="14"/>
      <c r="H26" s="9">
        <f>248961*1.15</f>
        <v>286305.14999999997</v>
      </c>
      <c r="I26" s="4"/>
    </row>
    <row r="27" spans="1:9" s="5" customFormat="1" ht="16.5" customHeight="1" thickBot="1">
      <c r="A27" s="13" t="s">
        <v>165</v>
      </c>
      <c r="B27" s="14"/>
      <c r="C27" s="14"/>
      <c r="D27" s="8">
        <f>249683*1.15</f>
        <v>287135.44999999995</v>
      </c>
      <c r="E27" s="15" t="s">
        <v>166</v>
      </c>
      <c r="F27" s="14"/>
      <c r="G27" s="14"/>
      <c r="H27" s="10">
        <f>251188*1.15</f>
        <v>288866.19999999995</v>
      </c>
      <c r="I27" s="4"/>
    </row>
    <row r="28" spans="1:8" ht="54" customHeight="1">
      <c r="A28" s="19" t="s">
        <v>167</v>
      </c>
      <c r="B28" s="20"/>
      <c r="C28" s="21"/>
      <c r="D28" s="22"/>
      <c r="E28" s="20" t="s">
        <v>168</v>
      </c>
      <c r="F28" s="20"/>
      <c r="G28" s="21"/>
      <c r="H28" s="23"/>
    </row>
    <row r="29" spans="1:9" ht="12.75" customHeight="1">
      <c r="A29" s="24" t="s">
        <v>0</v>
      </c>
      <c r="B29" s="25"/>
      <c r="C29" s="25"/>
      <c r="D29" s="25"/>
      <c r="E29" s="25"/>
      <c r="F29" s="25"/>
      <c r="G29" s="25"/>
      <c r="H29" s="26"/>
      <c r="I29" s="6"/>
    </row>
    <row r="30" spans="1:9" ht="6" customHeight="1">
      <c r="A30" s="24"/>
      <c r="B30" s="25"/>
      <c r="C30" s="25"/>
      <c r="D30" s="27"/>
      <c r="E30" s="25"/>
      <c r="F30" s="25"/>
      <c r="G30" s="25"/>
      <c r="H30" s="28"/>
      <c r="I30" s="6"/>
    </row>
    <row r="31" spans="1:9" s="5" customFormat="1" ht="17.25" customHeight="1">
      <c r="A31" s="13" t="s">
        <v>169</v>
      </c>
      <c r="B31" s="14"/>
      <c r="C31" s="14"/>
      <c r="D31" s="7">
        <f>332910*1.15</f>
        <v>382846.49999999994</v>
      </c>
      <c r="E31" s="15" t="s">
        <v>170</v>
      </c>
      <c r="F31" s="14"/>
      <c r="G31" s="14"/>
      <c r="H31" s="9">
        <f>334416*1.15</f>
        <v>384578.39999999997</v>
      </c>
      <c r="I31" s="4"/>
    </row>
    <row r="32" spans="1:9" s="5" customFormat="1" ht="17.25" customHeight="1" thickBot="1">
      <c r="A32" s="13" t="s">
        <v>171</v>
      </c>
      <c r="B32" s="14"/>
      <c r="C32" s="14"/>
      <c r="D32" s="8">
        <f>334133*1.15</f>
        <v>384252.94999999995</v>
      </c>
      <c r="E32" s="15" t="s">
        <v>172</v>
      </c>
      <c r="F32" s="14"/>
      <c r="G32" s="14"/>
      <c r="H32" s="10">
        <f>335638*1.15</f>
        <v>385983.69999999995</v>
      </c>
      <c r="I32" s="4"/>
    </row>
    <row r="33" spans="1:8" ht="53.25" customHeight="1">
      <c r="A33" s="19" t="s">
        <v>173</v>
      </c>
      <c r="B33" s="20"/>
      <c r="C33" s="21"/>
      <c r="D33" s="22"/>
      <c r="E33" s="20" t="s">
        <v>174</v>
      </c>
      <c r="F33" s="20"/>
      <c r="G33" s="21"/>
      <c r="H33" s="23"/>
    </row>
    <row r="34" spans="1:9" ht="12.75" customHeight="1">
      <c r="A34" s="24" t="s">
        <v>0</v>
      </c>
      <c r="B34" s="25"/>
      <c r="C34" s="25"/>
      <c r="D34" s="25"/>
      <c r="E34" s="25"/>
      <c r="F34" s="25"/>
      <c r="G34" s="25"/>
      <c r="H34" s="26"/>
      <c r="I34" s="6"/>
    </row>
    <row r="35" spans="1:9" ht="8.25" customHeight="1">
      <c r="A35" s="24"/>
      <c r="B35" s="25"/>
      <c r="C35" s="25"/>
      <c r="D35" s="27"/>
      <c r="E35" s="25"/>
      <c r="F35" s="25"/>
      <c r="G35" s="25"/>
      <c r="H35" s="28"/>
      <c r="I35" s="6"/>
    </row>
    <row r="36" spans="1:9" s="5" customFormat="1" ht="17.25" customHeight="1">
      <c r="A36" s="13" t="s">
        <v>175</v>
      </c>
      <c r="B36" s="14"/>
      <c r="C36" s="14"/>
      <c r="D36" s="7">
        <f>358692*1.15</f>
        <v>412495.8</v>
      </c>
      <c r="E36" s="15" t="s">
        <v>176</v>
      </c>
      <c r="F36" s="14"/>
      <c r="G36" s="14"/>
      <c r="H36" s="9">
        <f>360951*1.15</f>
        <v>415093.64999999997</v>
      </c>
      <c r="I36" s="4"/>
    </row>
    <row r="37" spans="1:9" s="5" customFormat="1" ht="17.25" customHeight="1" thickBot="1">
      <c r="A37" s="16" t="s">
        <v>177</v>
      </c>
      <c r="B37" s="17"/>
      <c r="C37" s="17"/>
      <c r="D37" s="11">
        <f>359915*1.15</f>
        <v>413902.24999999994</v>
      </c>
      <c r="E37" s="18" t="s">
        <v>178</v>
      </c>
      <c r="F37" s="17"/>
      <c r="G37" s="17"/>
      <c r="H37" s="12">
        <f>360686*1.15</f>
        <v>414788.89999999997</v>
      </c>
      <c r="I37" s="4"/>
    </row>
  </sheetData>
  <sheetProtection selectLockedCells="1" selectUnlockedCells="1"/>
  <mergeCells count="57">
    <mergeCell ref="F1:H5"/>
    <mergeCell ref="A6:H6"/>
    <mergeCell ref="A7:H8"/>
    <mergeCell ref="A9:B9"/>
    <mergeCell ref="C9:D9"/>
    <mergeCell ref="E9:F9"/>
    <mergeCell ref="G9:H9"/>
    <mergeCell ref="G18:H18"/>
    <mergeCell ref="A10:H10"/>
    <mergeCell ref="A11:C11"/>
    <mergeCell ref="E11:G11"/>
    <mergeCell ref="A12:C12"/>
    <mergeCell ref="E12:G12"/>
    <mergeCell ref="A13:B13"/>
    <mergeCell ref="C13:D13"/>
    <mergeCell ref="E13:F13"/>
    <mergeCell ref="G13:H13"/>
    <mergeCell ref="E23:F23"/>
    <mergeCell ref="G23:H23"/>
    <mergeCell ref="A14:H15"/>
    <mergeCell ref="A16:C16"/>
    <mergeCell ref="E16:G16"/>
    <mergeCell ref="A17:C17"/>
    <mergeCell ref="E17:G17"/>
    <mergeCell ref="A18:B18"/>
    <mergeCell ref="C18:D18"/>
    <mergeCell ref="E18:F18"/>
    <mergeCell ref="C28:D28"/>
    <mergeCell ref="E28:F28"/>
    <mergeCell ref="G28:H28"/>
    <mergeCell ref="A19:H20"/>
    <mergeCell ref="A21:C21"/>
    <mergeCell ref="E21:G21"/>
    <mergeCell ref="A22:C22"/>
    <mergeCell ref="E22:G22"/>
    <mergeCell ref="A23:B23"/>
    <mergeCell ref="C23:D23"/>
    <mergeCell ref="A33:B33"/>
    <mergeCell ref="C33:D33"/>
    <mergeCell ref="E33:F33"/>
    <mergeCell ref="G33:H33"/>
    <mergeCell ref="A24:H25"/>
    <mergeCell ref="A26:C26"/>
    <mergeCell ref="E26:G26"/>
    <mergeCell ref="A27:C27"/>
    <mergeCell ref="E27:G27"/>
    <mergeCell ref="A28:B28"/>
    <mergeCell ref="A34:H35"/>
    <mergeCell ref="A36:C36"/>
    <mergeCell ref="E36:G36"/>
    <mergeCell ref="A37:C37"/>
    <mergeCell ref="E37:G37"/>
    <mergeCell ref="A29:H30"/>
    <mergeCell ref="A31:C31"/>
    <mergeCell ref="E31:G31"/>
    <mergeCell ref="A32:C32"/>
    <mergeCell ref="E32:G32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3"/>
  <sheetViews>
    <sheetView view="pageBreakPreview" zoomScaleNormal="120" zoomScaleSheetLayoutView="100" zoomScalePageLayoutView="0" workbookViewId="0" topLeftCell="A1">
      <selection activeCell="H34" sqref="H34"/>
    </sheetView>
  </sheetViews>
  <sheetFormatPr defaultColWidth="9.140625" defaultRowHeight="12.75" customHeight="1"/>
  <cols>
    <col min="1" max="1" width="7.57421875" style="0" customWidth="1"/>
    <col min="2" max="2" width="8.57421875" style="0" customWidth="1"/>
    <col min="3" max="3" width="15.140625" style="0" customWidth="1"/>
    <col min="4" max="4" width="12.28125" style="1" customWidth="1"/>
    <col min="5" max="5" width="7.57421875" style="0" customWidth="1"/>
    <col min="6" max="6" width="8.574218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246</v>
      </c>
      <c r="B7" s="38"/>
      <c r="C7" s="38"/>
      <c r="D7" s="38"/>
      <c r="E7" s="38"/>
      <c r="F7" s="38"/>
      <c r="G7" s="38"/>
      <c r="H7" s="38"/>
    </row>
    <row r="8" spans="1:8" ht="17.25" customHeight="1" thickBot="1">
      <c r="A8" s="38"/>
      <c r="B8" s="38"/>
      <c r="C8" s="38"/>
      <c r="D8" s="38"/>
      <c r="E8" s="38"/>
      <c r="F8" s="38"/>
      <c r="G8" s="38"/>
      <c r="H8" s="38"/>
    </row>
    <row r="9" spans="1:8" ht="48.75" customHeight="1">
      <c r="A9" s="44" t="s">
        <v>179</v>
      </c>
      <c r="B9" s="41"/>
      <c r="C9" s="39"/>
      <c r="D9" s="40"/>
      <c r="E9" s="41" t="s">
        <v>180</v>
      </c>
      <c r="F9" s="41"/>
      <c r="G9" s="42"/>
      <c r="H9" s="43"/>
    </row>
    <row r="10" spans="1:8" ht="12.75" customHeight="1">
      <c r="A10" s="24" t="s">
        <v>0</v>
      </c>
      <c r="B10" s="25"/>
      <c r="C10" s="25"/>
      <c r="D10" s="25"/>
      <c r="E10" s="25"/>
      <c r="F10" s="25"/>
      <c r="G10" s="25"/>
      <c r="H10" s="26"/>
    </row>
    <row r="11" spans="1:8" ht="8.25" customHeight="1">
      <c r="A11" s="24"/>
      <c r="B11" s="25"/>
      <c r="C11" s="25"/>
      <c r="D11" s="25"/>
      <c r="E11" s="25"/>
      <c r="F11" s="25"/>
      <c r="G11" s="25"/>
      <c r="H11" s="26"/>
    </row>
    <row r="12" spans="1:9" s="5" customFormat="1" ht="20.25" customHeight="1">
      <c r="A12" s="13" t="s">
        <v>181</v>
      </c>
      <c r="B12" s="14"/>
      <c r="C12" s="14"/>
      <c r="D12" s="7">
        <f>193389*1.15</f>
        <v>222397.34999999998</v>
      </c>
      <c r="E12" s="15" t="s">
        <v>182</v>
      </c>
      <c r="F12" s="14"/>
      <c r="G12" s="14"/>
      <c r="H12" s="9">
        <f>194894*1.15</f>
        <v>224128.09999999998</v>
      </c>
      <c r="I12" s="4"/>
    </row>
    <row r="13" spans="1:9" s="5" customFormat="1" ht="20.25" customHeight="1" thickBot="1">
      <c r="A13" s="13" t="s">
        <v>183</v>
      </c>
      <c r="B13" s="14"/>
      <c r="C13" s="14"/>
      <c r="D13" s="8">
        <f>195617*1.15</f>
        <v>224959.55</v>
      </c>
      <c r="E13" s="15" t="s">
        <v>184</v>
      </c>
      <c r="F13" s="14"/>
      <c r="G13" s="14"/>
      <c r="H13" s="10">
        <f>197121*1.15</f>
        <v>226689.15</v>
      </c>
      <c r="I13" s="4"/>
    </row>
    <row r="14" spans="1:8" ht="50.25" customHeight="1">
      <c r="A14" s="19" t="s">
        <v>185</v>
      </c>
      <c r="B14" s="20"/>
      <c r="C14" s="21"/>
      <c r="D14" s="22"/>
      <c r="E14" s="20" t="s">
        <v>186</v>
      </c>
      <c r="F14" s="20"/>
      <c r="G14" s="21"/>
      <c r="H14" s="23"/>
    </row>
    <row r="15" spans="1:9" ht="12.75" customHeight="1">
      <c r="A15" s="24" t="s">
        <v>0</v>
      </c>
      <c r="B15" s="25"/>
      <c r="C15" s="25"/>
      <c r="D15" s="25"/>
      <c r="E15" s="25"/>
      <c r="F15" s="25"/>
      <c r="G15" s="25"/>
      <c r="H15" s="26"/>
      <c r="I15" s="6"/>
    </row>
    <row r="16" spans="1:9" ht="7.5" customHeight="1">
      <c r="A16" s="24"/>
      <c r="B16" s="25"/>
      <c r="C16" s="25"/>
      <c r="D16" s="25"/>
      <c r="E16" s="25"/>
      <c r="F16" s="25"/>
      <c r="G16" s="25"/>
      <c r="H16" s="26"/>
      <c r="I16" s="6"/>
    </row>
    <row r="17" spans="1:9" s="5" customFormat="1" ht="20.25" customHeight="1">
      <c r="A17" s="13" t="s">
        <v>187</v>
      </c>
      <c r="B17" s="14"/>
      <c r="C17" s="14"/>
      <c r="D17" s="7">
        <f>207801*1.15</f>
        <v>238971.15</v>
      </c>
      <c r="E17" s="15" t="s">
        <v>188</v>
      </c>
      <c r="F17" s="14"/>
      <c r="G17" s="14"/>
      <c r="H17" s="9">
        <f>210059*1.15</f>
        <v>241567.84999999998</v>
      </c>
      <c r="I17" s="4"/>
    </row>
    <row r="18" spans="1:9" s="5" customFormat="1" ht="20.25" customHeight="1" thickBot="1">
      <c r="A18" s="13" t="s">
        <v>189</v>
      </c>
      <c r="B18" s="14"/>
      <c r="C18" s="14"/>
      <c r="D18" s="8">
        <f>208380*1.15</f>
        <v>239636.99999999997</v>
      </c>
      <c r="E18" s="15" t="s">
        <v>190</v>
      </c>
      <c r="F18" s="14"/>
      <c r="G18" s="14"/>
      <c r="H18" s="10">
        <f>210638*1.15</f>
        <v>242233.69999999998</v>
      </c>
      <c r="I18" s="4"/>
    </row>
    <row r="19" spans="1:8" ht="50.25" customHeight="1">
      <c r="A19" s="19" t="s">
        <v>191</v>
      </c>
      <c r="B19" s="20"/>
      <c r="C19" s="21"/>
      <c r="D19" s="22"/>
      <c r="E19" s="20" t="s">
        <v>192</v>
      </c>
      <c r="F19" s="20"/>
      <c r="G19" s="21"/>
      <c r="H19" s="23"/>
    </row>
    <row r="20" spans="1:9" ht="12.75" customHeight="1">
      <c r="A20" s="24" t="s">
        <v>0</v>
      </c>
      <c r="B20" s="25"/>
      <c r="C20" s="25"/>
      <c r="D20" s="25"/>
      <c r="E20" s="25"/>
      <c r="F20" s="25"/>
      <c r="G20" s="25"/>
      <c r="H20" s="26"/>
      <c r="I20" s="6"/>
    </row>
    <row r="21" spans="1:9" ht="9" customHeight="1">
      <c r="A21" s="24"/>
      <c r="B21" s="25"/>
      <c r="C21" s="25"/>
      <c r="D21" s="25"/>
      <c r="E21" s="25"/>
      <c r="F21" s="25"/>
      <c r="G21" s="25"/>
      <c r="H21" s="26"/>
      <c r="I21" s="6"/>
    </row>
    <row r="22" spans="1:9" s="5" customFormat="1" ht="19.5" customHeight="1">
      <c r="A22" s="13" t="s">
        <v>193</v>
      </c>
      <c r="B22" s="14"/>
      <c r="C22" s="14"/>
      <c r="D22" s="7">
        <f>269278*1.15</f>
        <v>309669.69999999995</v>
      </c>
      <c r="E22" s="15" t="s">
        <v>194</v>
      </c>
      <c r="F22" s="14"/>
      <c r="G22" s="14"/>
      <c r="H22" s="9">
        <f>271631*1.15</f>
        <v>312375.64999999997</v>
      </c>
      <c r="I22" s="4"/>
    </row>
    <row r="23" spans="1:9" s="5" customFormat="1" ht="19.5" customHeight="1" thickBot="1">
      <c r="A23" s="13" t="s">
        <v>195</v>
      </c>
      <c r="B23" s="14"/>
      <c r="C23" s="14"/>
      <c r="D23" s="8">
        <f>270515*1.15</f>
        <v>311092.25</v>
      </c>
      <c r="E23" s="15" t="s">
        <v>196</v>
      </c>
      <c r="F23" s="14"/>
      <c r="G23" s="14"/>
      <c r="H23" s="10">
        <f>272869*1.15</f>
        <v>313799.35</v>
      </c>
      <c r="I23" s="4"/>
    </row>
    <row r="24" spans="1:8" ht="51.75" customHeight="1">
      <c r="A24" s="19" t="s">
        <v>197</v>
      </c>
      <c r="B24" s="20"/>
      <c r="C24" s="21"/>
      <c r="D24" s="22"/>
      <c r="E24" s="20" t="s">
        <v>198</v>
      </c>
      <c r="F24" s="20"/>
      <c r="G24" s="21"/>
      <c r="H24" s="23"/>
    </row>
    <row r="25" spans="1:9" ht="12.75" customHeight="1">
      <c r="A25" s="24" t="s">
        <v>0</v>
      </c>
      <c r="B25" s="25"/>
      <c r="C25" s="25"/>
      <c r="D25" s="25"/>
      <c r="E25" s="25"/>
      <c r="F25" s="25"/>
      <c r="G25" s="25"/>
      <c r="H25" s="26"/>
      <c r="I25" s="6"/>
    </row>
    <row r="26" spans="1:9" ht="9" customHeight="1">
      <c r="A26" s="24"/>
      <c r="B26" s="25"/>
      <c r="C26" s="25"/>
      <c r="D26" s="25"/>
      <c r="E26" s="25"/>
      <c r="F26" s="25"/>
      <c r="G26" s="25"/>
      <c r="H26" s="26"/>
      <c r="I26" s="6"/>
    </row>
    <row r="27" spans="1:9" s="5" customFormat="1" ht="18.75" customHeight="1">
      <c r="A27" s="13" t="s">
        <v>199</v>
      </c>
      <c r="B27" s="14"/>
      <c r="C27" s="14"/>
      <c r="D27" s="7">
        <f>296405*1.15</f>
        <v>340865.75</v>
      </c>
      <c r="E27" s="15" t="s">
        <v>200</v>
      </c>
      <c r="F27" s="14"/>
      <c r="G27" s="14"/>
      <c r="H27" s="9">
        <f>298665*1.15</f>
        <v>343464.75</v>
      </c>
      <c r="I27" s="4"/>
    </row>
    <row r="28" spans="1:9" s="5" customFormat="1" ht="18.75" customHeight="1" thickBot="1">
      <c r="A28" s="13" t="s">
        <v>201</v>
      </c>
      <c r="B28" s="14"/>
      <c r="C28" s="14"/>
      <c r="D28" s="8">
        <f>297643*1.15</f>
        <v>342289.44999999995</v>
      </c>
      <c r="E28" s="15" t="s">
        <v>202</v>
      </c>
      <c r="F28" s="14"/>
      <c r="G28" s="14"/>
      <c r="H28" s="10">
        <f>299901*1.15</f>
        <v>344886.14999999997</v>
      </c>
      <c r="I28" s="4"/>
    </row>
    <row r="29" spans="1:8" ht="51" customHeight="1">
      <c r="A29" s="19" t="s">
        <v>203</v>
      </c>
      <c r="B29" s="20"/>
      <c r="C29" s="21"/>
      <c r="D29" s="22"/>
      <c r="E29" s="20" t="s">
        <v>204</v>
      </c>
      <c r="F29" s="20"/>
      <c r="G29" s="21"/>
      <c r="H29" s="23"/>
    </row>
    <row r="30" spans="1:9" ht="12.75" customHeight="1">
      <c r="A30" s="24" t="s">
        <v>0</v>
      </c>
      <c r="B30" s="25"/>
      <c r="C30" s="25"/>
      <c r="D30" s="25"/>
      <c r="E30" s="25"/>
      <c r="F30" s="25"/>
      <c r="G30" s="25"/>
      <c r="H30" s="26"/>
      <c r="I30" s="6"/>
    </row>
    <row r="31" spans="1:9" ht="6.75" customHeight="1">
      <c r="A31" s="24"/>
      <c r="B31" s="25"/>
      <c r="C31" s="25"/>
      <c r="D31" s="25"/>
      <c r="E31" s="25"/>
      <c r="F31" s="25"/>
      <c r="G31" s="25"/>
      <c r="H31" s="26"/>
      <c r="I31" s="6"/>
    </row>
    <row r="32" spans="1:9" s="5" customFormat="1" ht="19.5" customHeight="1">
      <c r="A32" s="13" t="s">
        <v>205</v>
      </c>
      <c r="B32" s="14"/>
      <c r="C32" s="14"/>
      <c r="D32" s="7">
        <f>355025*1.15</f>
        <v>408278.74999999994</v>
      </c>
      <c r="E32" s="15" t="s">
        <v>206</v>
      </c>
      <c r="F32" s="14"/>
      <c r="G32" s="14"/>
      <c r="H32" s="9">
        <f>357284*1.15</f>
        <v>410876.6</v>
      </c>
      <c r="I32" s="4"/>
    </row>
    <row r="33" spans="1:9" s="5" customFormat="1" ht="19.5" customHeight="1" thickBot="1">
      <c r="A33" s="16" t="s">
        <v>207</v>
      </c>
      <c r="B33" s="17"/>
      <c r="C33" s="17"/>
      <c r="D33" s="11">
        <f>356264*1.15</f>
        <v>409703.6</v>
      </c>
      <c r="E33" s="18" t="s">
        <v>208</v>
      </c>
      <c r="F33" s="17"/>
      <c r="G33" s="17"/>
      <c r="H33" s="12">
        <f>358521*1.15</f>
        <v>412299.14999999997</v>
      </c>
      <c r="I33" s="4"/>
    </row>
  </sheetData>
  <sheetProtection selectLockedCells="1" selectUnlockedCells="1"/>
  <mergeCells count="48">
    <mergeCell ref="G14:H14"/>
    <mergeCell ref="F1:H5"/>
    <mergeCell ref="A6:H6"/>
    <mergeCell ref="A7:H8"/>
    <mergeCell ref="A9:B9"/>
    <mergeCell ref="C9:D9"/>
    <mergeCell ref="E9:F9"/>
    <mergeCell ref="G9:H9"/>
    <mergeCell ref="E19:F19"/>
    <mergeCell ref="G19:H19"/>
    <mergeCell ref="A10:H11"/>
    <mergeCell ref="A12:C12"/>
    <mergeCell ref="E12:G12"/>
    <mergeCell ref="A13:C13"/>
    <mergeCell ref="E13:G13"/>
    <mergeCell ref="A14:B14"/>
    <mergeCell ref="C14:D14"/>
    <mergeCell ref="E14:F14"/>
    <mergeCell ref="C24:D24"/>
    <mergeCell ref="E24:F24"/>
    <mergeCell ref="G24:H24"/>
    <mergeCell ref="A15:H16"/>
    <mergeCell ref="A17:C17"/>
    <mergeCell ref="E17:G17"/>
    <mergeCell ref="A18:C18"/>
    <mergeCell ref="E18:G18"/>
    <mergeCell ref="A19:B19"/>
    <mergeCell ref="C19:D19"/>
    <mergeCell ref="A29:B29"/>
    <mergeCell ref="C29:D29"/>
    <mergeCell ref="E29:F29"/>
    <mergeCell ref="G29:H29"/>
    <mergeCell ref="A20:H21"/>
    <mergeCell ref="A22:C22"/>
    <mergeCell ref="E22:G22"/>
    <mergeCell ref="A23:C23"/>
    <mergeCell ref="E23:G23"/>
    <mergeCell ref="A24:B24"/>
    <mergeCell ref="A30:H31"/>
    <mergeCell ref="A32:C32"/>
    <mergeCell ref="E32:G32"/>
    <mergeCell ref="A33:C33"/>
    <mergeCell ref="E33:G33"/>
    <mergeCell ref="A25:H26"/>
    <mergeCell ref="A27:C27"/>
    <mergeCell ref="E27:G27"/>
    <mergeCell ref="A28:C28"/>
    <mergeCell ref="E28:G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28"/>
  <sheetViews>
    <sheetView view="pageBreakPreview" zoomScaleNormal="120" zoomScaleSheetLayoutView="100" zoomScalePageLayoutView="0" workbookViewId="0" topLeftCell="A1">
      <selection activeCell="H29" sqref="H29"/>
    </sheetView>
  </sheetViews>
  <sheetFormatPr defaultColWidth="9.140625" defaultRowHeight="12.75" customHeight="1"/>
  <cols>
    <col min="1" max="1" width="7.57421875" style="0" customWidth="1"/>
    <col min="2" max="2" width="8.7109375" style="0" customWidth="1"/>
    <col min="3" max="3" width="15.140625" style="0" customWidth="1"/>
    <col min="4" max="4" width="12.28125" style="1" customWidth="1"/>
    <col min="5" max="5" width="7.57421875" style="0" customWidth="1"/>
    <col min="6" max="6" width="8.7109375" style="0" customWidth="1"/>
    <col min="7" max="7" width="15.140625" style="0" customWidth="1"/>
    <col min="8" max="8" width="12.28125" style="1" customWidth="1"/>
  </cols>
  <sheetData>
    <row r="1" spans="6:9" ht="24" customHeight="1">
      <c r="F1" s="35" t="s">
        <v>251</v>
      </c>
      <c r="G1" s="35"/>
      <c r="H1" s="35"/>
      <c r="I1" s="2"/>
    </row>
    <row r="2" spans="5:9" ht="12.75" customHeight="1">
      <c r="E2" s="3"/>
      <c r="F2" s="35"/>
      <c r="G2" s="35"/>
      <c r="H2" s="35"/>
      <c r="I2" s="2"/>
    </row>
    <row r="3" spans="5:9" ht="12.75" customHeight="1">
      <c r="E3" s="3"/>
      <c r="F3" s="35"/>
      <c r="G3" s="35"/>
      <c r="H3" s="35"/>
      <c r="I3" s="2"/>
    </row>
    <row r="4" spans="6:9" ht="12.75" customHeight="1">
      <c r="F4" s="35"/>
      <c r="G4" s="35"/>
      <c r="H4" s="35"/>
      <c r="I4" s="2"/>
    </row>
    <row r="5" spans="6:8" ht="12.75" customHeight="1">
      <c r="F5" s="35"/>
      <c r="G5" s="35"/>
      <c r="H5" s="35"/>
    </row>
    <row r="6" spans="1:8" ht="23.25" customHeight="1">
      <c r="A6" s="36" t="s">
        <v>252</v>
      </c>
      <c r="B6" s="37"/>
      <c r="C6" s="37"/>
      <c r="D6" s="37"/>
      <c r="E6" s="37"/>
      <c r="F6" s="37"/>
      <c r="G6" s="37"/>
      <c r="H6" s="37"/>
    </row>
    <row r="7" spans="1:8" ht="21" customHeight="1">
      <c r="A7" s="38" t="s">
        <v>247</v>
      </c>
      <c r="B7" s="38"/>
      <c r="C7" s="38"/>
      <c r="D7" s="38"/>
      <c r="E7" s="38"/>
      <c r="F7" s="38"/>
      <c r="G7" s="38"/>
      <c r="H7" s="38"/>
    </row>
    <row r="8" spans="1:8" ht="13.5" customHeight="1" thickBot="1">
      <c r="A8" s="38"/>
      <c r="B8" s="38"/>
      <c r="C8" s="38"/>
      <c r="D8" s="38"/>
      <c r="E8" s="38"/>
      <c r="F8" s="38"/>
      <c r="G8" s="38"/>
      <c r="H8" s="38"/>
    </row>
    <row r="9" spans="1:8" ht="48.75" customHeight="1">
      <c r="A9" s="44" t="s">
        <v>209</v>
      </c>
      <c r="B9" s="41"/>
      <c r="C9" s="39"/>
      <c r="D9" s="40"/>
      <c r="E9" s="41" t="s">
        <v>210</v>
      </c>
      <c r="F9" s="41"/>
      <c r="G9" s="42"/>
      <c r="H9" s="43"/>
    </row>
    <row r="10" spans="1:8" ht="12.75" customHeight="1">
      <c r="A10" s="24" t="s">
        <v>0</v>
      </c>
      <c r="B10" s="25"/>
      <c r="C10" s="25"/>
      <c r="D10" s="25"/>
      <c r="E10" s="25"/>
      <c r="F10" s="25"/>
      <c r="G10" s="25"/>
      <c r="H10" s="26"/>
    </row>
    <row r="11" spans="1:8" ht="8.25" customHeight="1">
      <c r="A11" s="24"/>
      <c r="B11" s="25"/>
      <c r="C11" s="25"/>
      <c r="D11" s="25"/>
      <c r="E11" s="25"/>
      <c r="F11" s="25"/>
      <c r="G11" s="25"/>
      <c r="H11" s="26"/>
    </row>
    <row r="12" spans="1:9" s="5" customFormat="1" ht="20.25" customHeight="1">
      <c r="A12" s="13" t="s">
        <v>211</v>
      </c>
      <c r="B12" s="14"/>
      <c r="C12" s="14"/>
      <c r="D12" s="7">
        <f>242340*1.15</f>
        <v>278691</v>
      </c>
      <c r="E12" s="15" t="s">
        <v>212</v>
      </c>
      <c r="F12" s="14"/>
      <c r="G12" s="14"/>
      <c r="H12" s="9">
        <f>244598*1.15</f>
        <v>281287.69999999995</v>
      </c>
      <c r="I12" s="4"/>
    </row>
    <row r="13" spans="1:9" s="5" customFormat="1" ht="20.25" customHeight="1" thickBot="1">
      <c r="A13" s="13" t="s">
        <v>213</v>
      </c>
      <c r="B13" s="14"/>
      <c r="C13" s="14"/>
      <c r="D13" s="8">
        <f>243577*1.15</f>
        <v>280113.55</v>
      </c>
      <c r="E13" s="15" t="s">
        <v>214</v>
      </c>
      <c r="F13" s="14"/>
      <c r="G13" s="14"/>
      <c r="H13" s="10">
        <f>245835*1.15</f>
        <v>282710.25</v>
      </c>
      <c r="I13" s="4"/>
    </row>
    <row r="14" spans="1:8" ht="50.25" customHeight="1">
      <c r="A14" s="19" t="s">
        <v>215</v>
      </c>
      <c r="B14" s="20"/>
      <c r="C14" s="21"/>
      <c r="D14" s="22"/>
      <c r="E14" s="20" t="s">
        <v>216</v>
      </c>
      <c r="F14" s="20"/>
      <c r="G14" s="21"/>
      <c r="H14" s="23"/>
    </row>
    <row r="15" spans="1:9" ht="12.75" customHeight="1">
      <c r="A15" s="24" t="s">
        <v>0</v>
      </c>
      <c r="B15" s="25"/>
      <c r="C15" s="25"/>
      <c r="D15" s="25"/>
      <c r="E15" s="25"/>
      <c r="F15" s="25"/>
      <c r="G15" s="25"/>
      <c r="H15" s="26"/>
      <c r="I15" s="6"/>
    </row>
    <row r="16" spans="1:9" ht="6.75" customHeight="1">
      <c r="A16" s="24"/>
      <c r="B16" s="25"/>
      <c r="C16" s="25"/>
      <c r="D16" s="25"/>
      <c r="E16" s="25"/>
      <c r="F16" s="25"/>
      <c r="G16" s="25"/>
      <c r="H16" s="26"/>
      <c r="I16" s="6"/>
    </row>
    <row r="17" spans="1:9" s="5" customFormat="1" ht="20.25" customHeight="1">
      <c r="A17" s="13" t="s">
        <v>217</v>
      </c>
      <c r="B17" s="14"/>
      <c r="C17" s="14"/>
      <c r="D17" s="7">
        <f>255855*1.15</f>
        <v>294233.25</v>
      </c>
      <c r="E17" s="15" t="s">
        <v>218</v>
      </c>
      <c r="F17" s="14"/>
      <c r="G17" s="14"/>
      <c r="H17" s="9">
        <f>258113*1.15</f>
        <v>296829.94999999995</v>
      </c>
      <c r="I17" s="4"/>
    </row>
    <row r="18" spans="1:9" s="5" customFormat="1" ht="20.25" customHeight="1" thickBot="1">
      <c r="A18" s="13" t="s">
        <v>219</v>
      </c>
      <c r="B18" s="14"/>
      <c r="C18" s="14"/>
      <c r="D18" s="8">
        <f>257094*1.15</f>
        <v>295658.1</v>
      </c>
      <c r="E18" s="15" t="s">
        <v>220</v>
      </c>
      <c r="F18" s="14"/>
      <c r="G18" s="14"/>
      <c r="H18" s="10">
        <f>259352*1.15</f>
        <v>298254.8</v>
      </c>
      <c r="I18" s="4"/>
    </row>
    <row r="19" spans="1:8" ht="50.25" customHeight="1">
      <c r="A19" s="19" t="s">
        <v>221</v>
      </c>
      <c r="B19" s="20"/>
      <c r="C19" s="21"/>
      <c r="D19" s="22"/>
      <c r="E19" s="20" t="s">
        <v>222</v>
      </c>
      <c r="F19" s="20"/>
      <c r="G19" s="21"/>
      <c r="H19" s="23"/>
    </row>
    <row r="20" spans="1:9" ht="12.75" customHeight="1">
      <c r="A20" s="24" t="s">
        <v>0</v>
      </c>
      <c r="B20" s="25"/>
      <c r="C20" s="25"/>
      <c r="D20" s="25"/>
      <c r="E20" s="25"/>
      <c r="F20" s="25"/>
      <c r="G20" s="25"/>
      <c r="H20" s="26"/>
      <c r="I20" s="6"/>
    </row>
    <row r="21" spans="1:9" ht="7.5" customHeight="1">
      <c r="A21" s="24"/>
      <c r="B21" s="25"/>
      <c r="C21" s="25"/>
      <c r="D21" s="25"/>
      <c r="E21" s="25"/>
      <c r="F21" s="25"/>
      <c r="G21" s="25"/>
      <c r="H21" s="26"/>
      <c r="I21" s="6"/>
    </row>
    <row r="22" spans="1:9" s="5" customFormat="1" ht="19.5" customHeight="1">
      <c r="A22" s="13" t="s">
        <v>223</v>
      </c>
      <c r="B22" s="14"/>
      <c r="C22" s="14"/>
      <c r="D22" s="7">
        <f>330100*1.15</f>
        <v>379614.99999999994</v>
      </c>
      <c r="E22" s="15" t="s">
        <v>224</v>
      </c>
      <c r="F22" s="14"/>
      <c r="G22" s="14"/>
      <c r="H22" s="9">
        <f>332357*1.15</f>
        <v>382210.55</v>
      </c>
      <c r="I22" s="4"/>
    </row>
    <row r="23" spans="1:9" s="5" customFormat="1" ht="19.5" customHeight="1" thickBot="1">
      <c r="A23" s="13" t="s">
        <v>225</v>
      </c>
      <c r="B23" s="14"/>
      <c r="C23" s="14"/>
      <c r="D23" s="8">
        <f>331338*1.15</f>
        <v>381038.69999999995</v>
      </c>
      <c r="E23" s="15" t="s">
        <v>226</v>
      </c>
      <c r="F23" s="14"/>
      <c r="G23" s="14"/>
      <c r="H23" s="10">
        <f>333596*1.15</f>
        <v>383635.39999999997</v>
      </c>
      <c r="I23" s="4"/>
    </row>
    <row r="24" spans="1:8" ht="51.75" customHeight="1">
      <c r="A24" s="19" t="s">
        <v>227</v>
      </c>
      <c r="B24" s="20"/>
      <c r="C24" s="21"/>
      <c r="D24" s="22"/>
      <c r="E24" s="20" t="s">
        <v>228</v>
      </c>
      <c r="F24" s="20"/>
      <c r="G24" s="21"/>
      <c r="H24" s="23"/>
    </row>
    <row r="25" spans="1:9" ht="12.75" customHeight="1">
      <c r="A25" s="24" t="s">
        <v>0</v>
      </c>
      <c r="B25" s="25"/>
      <c r="C25" s="25"/>
      <c r="D25" s="25"/>
      <c r="E25" s="25"/>
      <c r="F25" s="25"/>
      <c r="G25" s="25"/>
      <c r="H25" s="26"/>
      <c r="I25" s="6"/>
    </row>
    <row r="26" spans="1:9" ht="7.5" customHeight="1">
      <c r="A26" s="24"/>
      <c r="B26" s="25"/>
      <c r="C26" s="25"/>
      <c r="D26" s="25"/>
      <c r="E26" s="25"/>
      <c r="F26" s="25"/>
      <c r="G26" s="25"/>
      <c r="H26" s="26"/>
      <c r="I26" s="6"/>
    </row>
    <row r="27" spans="1:9" s="5" customFormat="1" ht="18.75" customHeight="1">
      <c r="A27" s="13" t="s">
        <v>229</v>
      </c>
      <c r="B27" s="14"/>
      <c r="C27" s="14"/>
      <c r="D27" s="7">
        <f>357133*1.15</f>
        <v>410702.94999999995</v>
      </c>
      <c r="E27" s="15" t="s">
        <v>230</v>
      </c>
      <c r="F27" s="14"/>
      <c r="G27" s="14"/>
      <c r="H27" s="9">
        <f>359392*1.15</f>
        <v>413300.8</v>
      </c>
      <c r="I27" s="4"/>
    </row>
    <row r="28" spans="1:9" s="5" customFormat="1" ht="18.75" customHeight="1" thickBot="1">
      <c r="A28" s="16" t="s">
        <v>231</v>
      </c>
      <c r="B28" s="17"/>
      <c r="C28" s="17"/>
      <c r="D28" s="11">
        <f>358371*1.15</f>
        <v>412126.64999999997</v>
      </c>
      <c r="E28" s="18" t="s">
        <v>232</v>
      </c>
      <c r="F28" s="17"/>
      <c r="G28" s="17"/>
      <c r="H28" s="12">
        <f>360629*1.15</f>
        <v>414723.35</v>
      </c>
      <c r="I28" s="4"/>
    </row>
  </sheetData>
  <sheetProtection selectLockedCells="1" selectUnlockedCells="1"/>
  <mergeCells count="39">
    <mergeCell ref="E14:F14"/>
    <mergeCell ref="G14:H14"/>
    <mergeCell ref="F1:H5"/>
    <mergeCell ref="A6:H6"/>
    <mergeCell ref="A7:H8"/>
    <mergeCell ref="A9:B9"/>
    <mergeCell ref="C9:D9"/>
    <mergeCell ref="E9:F9"/>
    <mergeCell ref="G9:H9"/>
    <mergeCell ref="C19:D19"/>
    <mergeCell ref="E19:F19"/>
    <mergeCell ref="G19:H19"/>
    <mergeCell ref="A10:H11"/>
    <mergeCell ref="A12:C12"/>
    <mergeCell ref="E12:G12"/>
    <mergeCell ref="A13:C13"/>
    <mergeCell ref="E13:G13"/>
    <mergeCell ref="A14:B14"/>
    <mergeCell ref="C14:D14"/>
    <mergeCell ref="A24:B24"/>
    <mergeCell ref="C24:D24"/>
    <mergeCell ref="E24:F24"/>
    <mergeCell ref="G24:H24"/>
    <mergeCell ref="A15:H16"/>
    <mergeCell ref="A17:C17"/>
    <mergeCell ref="E17:G17"/>
    <mergeCell ref="A18:C18"/>
    <mergeCell ref="E18:G18"/>
    <mergeCell ref="A19:B19"/>
    <mergeCell ref="A25:H26"/>
    <mergeCell ref="A27:C27"/>
    <mergeCell ref="E27:G27"/>
    <mergeCell ref="A28:C28"/>
    <mergeCell ref="E28:G28"/>
    <mergeCell ref="A20:H21"/>
    <mergeCell ref="A22:C22"/>
    <mergeCell ref="E22:G22"/>
    <mergeCell ref="A23:C23"/>
    <mergeCell ref="E23:G23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2022-05-17T11:38:27Z</cp:lastPrinted>
  <dcterms:created xsi:type="dcterms:W3CDTF">2019-07-19T08:51:11Z</dcterms:created>
  <dcterms:modified xsi:type="dcterms:W3CDTF">2023-08-01T04:21:16Z</dcterms:modified>
  <cp:category/>
  <cp:version/>
  <cp:contentType/>
  <cp:contentStatus/>
</cp:coreProperties>
</file>